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sharecl\HomeDrives\elydo\Desktop\"/>
    </mc:Choice>
  </mc:AlternateContent>
  <bookViews>
    <workbookView xWindow="0" yWindow="0" windowWidth="28800" windowHeight="12225"/>
  </bookViews>
  <sheets>
    <sheet name="Sheet1" sheetId="1" r:id="rId1"/>
  </sheets>
  <definedNames>
    <definedName name="_xlnm._FilterDatabase" localSheetId="0" hidden="1">Sheet1!$A$1:$A$589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14" i="1" l="1"/>
  <c r="A351" i="1"/>
  <c r="A189" i="1"/>
  <c r="A190" i="1"/>
  <c r="A252" i="1"/>
  <c r="A288" i="1"/>
  <c r="A183" i="1"/>
  <c r="A195" i="1"/>
  <c r="A199" i="1"/>
  <c r="A179" i="1"/>
  <c r="A331" i="1"/>
  <c r="A157" i="1"/>
  <c r="A258" i="1"/>
  <c r="A363" i="1"/>
  <c r="A289" i="1"/>
  <c r="A92" i="1"/>
  <c r="A300" i="1"/>
  <c r="A77" i="1"/>
  <c r="A78" i="1"/>
  <c r="A229" i="1"/>
  <c r="A59" i="1"/>
  <c r="A309" i="1"/>
  <c r="A205" i="1"/>
  <c r="A279" i="1"/>
  <c r="A326" i="1"/>
  <c r="A152" i="1"/>
  <c r="A153" i="1"/>
  <c r="A104" i="1"/>
  <c r="A361" i="1"/>
  <c r="A120" i="1"/>
  <c r="A332" i="1"/>
  <c r="A155" i="1"/>
  <c r="A305" i="1"/>
  <c r="A304" i="1"/>
  <c r="A223" i="1"/>
  <c r="A224" i="1"/>
  <c r="A181" i="1"/>
  <c r="A303" i="1"/>
  <c r="A69" i="1"/>
  <c r="A151" i="1"/>
  <c r="A167" i="1"/>
  <c r="A251" i="1"/>
  <c r="A17" i="1"/>
  <c r="A365" i="1"/>
  <c r="A265" i="1"/>
  <c r="A359" i="1"/>
  <c r="A321" i="1"/>
  <c r="A18" i="1"/>
  <c r="A234" i="1"/>
  <c r="A140" i="1"/>
  <c r="A144" i="1"/>
  <c r="A175" i="1"/>
  <c r="A274" i="1"/>
  <c r="A244" i="1"/>
  <c r="A7" i="1"/>
  <c r="A87" i="1"/>
  <c r="A372" i="1"/>
  <c r="A194" i="1"/>
  <c r="A364" i="1"/>
  <c r="A108" i="1"/>
  <c r="A188" i="1"/>
  <c r="A180" i="1"/>
  <c r="A182" i="1"/>
  <c r="A271" i="1"/>
  <c r="A193" i="1"/>
  <c r="A320" i="1"/>
  <c r="A283" i="1"/>
  <c r="A323" i="1"/>
  <c r="A339" i="1"/>
  <c r="A187" i="1"/>
  <c r="A8" i="1"/>
  <c r="A125" i="1"/>
  <c r="A267" i="1"/>
  <c r="A306" i="1"/>
  <c r="A117" i="1"/>
  <c r="A318" i="1"/>
  <c r="A357" i="1"/>
  <c r="A316" i="1"/>
  <c r="A111" i="1"/>
  <c r="A328" i="1"/>
  <c r="A278" i="1"/>
  <c r="A202" i="1"/>
  <c r="A379" i="1"/>
  <c r="A246" i="1"/>
  <c r="A247" i="1"/>
  <c r="A249" i="1"/>
  <c r="A266" i="1"/>
  <c r="A360" i="1"/>
  <c r="A203" i="1"/>
  <c r="A284" i="1"/>
  <c r="A275" i="1"/>
  <c r="A71" i="1"/>
  <c r="A12" i="1"/>
  <c r="A208" i="1"/>
  <c r="A286" i="1"/>
  <c r="A128" i="1"/>
  <c r="A236" i="1"/>
  <c r="A374" i="1"/>
  <c r="A296" i="1"/>
  <c r="A276" i="1"/>
  <c r="A13" i="1"/>
  <c r="A250" i="1"/>
  <c r="A315" i="1"/>
  <c r="A80" i="1"/>
  <c r="A329" i="1"/>
  <c r="A257" i="1"/>
  <c r="A210" i="1"/>
  <c r="A215" i="1"/>
  <c r="A264" i="1"/>
  <c r="A129" i="1"/>
  <c r="A38" i="1"/>
  <c r="A217" i="1"/>
  <c r="A367" i="1"/>
  <c r="A173" i="1"/>
  <c r="A28" i="1"/>
  <c r="A102" i="1"/>
  <c r="A341" i="1"/>
  <c r="A186" i="1"/>
  <c r="A66" i="1"/>
  <c r="A22" i="1"/>
  <c r="A311" i="1"/>
  <c r="A281" i="1"/>
  <c r="A294" i="1"/>
  <c r="A39" i="1"/>
  <c r="A118" i="1"/>
  <c r="A350" i="1"/>
  <c r="A16" i="1"/>
  <c r="A2" i="1"/>
  <c r="A348" i="1"/>
  <c r="A253" i="1"/>
  <c r="A95" i="1"/>
  <c r="A166" i="1"/>
  <c r="A94" i="1"/>
  <c r="A96" i="1"/>
  <c r="A327" i="1"/>
  <c r="A358" i="1"/>
  <c r="A343" i="1"/>
  <c r="A165" i="1"/>
  <c r="A83" i="1"/>
  <c r="A207" i="1"/>
  <c r="A164" i="1"/>
  <c r="A362" i="1"/>
  <c r="A302" i="1"/>
  <c r="A119" i="1"/>
  <c r="A291" i="1"/>
  <c r="A127" i="1"/>
  <c r="A163" i="1"/>
  <c r="A185" i="1"/>
  <c r="A6" i="1"/>
  <c r="A184" i="1"/>
  <c r="A375" i="1"/>
  <c r="A352" i="1"/>
  <c r="A159" i="1"/>
  <c r="A287" i="1"/>
  <c r="A345" i="1"/>
  <c r="A228" i="1"/>
  <c r="A60" i="1"/>
  <c r="A98" i="1"/>
  <c r="A67" i="1"/>
  <c r="A209" i="1"/>
  <c r="A262" i="1"/>
  <c r="A272" i="1"/>
  <c r="A373" i="1"/>
  <c r="A74" i="1"/>
  <c r="A268" i="1"/>
  <c r="A312" i="1"/>
  <c r="A334" i="1"/>
  <c r="A162" i="1"/>
  <c r="A222" i="1"/>
  <c r="A227" i="1"/>
  <c r="A198" i="1"/>
  <c r="A319" i="1"/>
  <c r="A146" i="1"/>
  <c r="A369" i="1"/>
  <c r="A342" i="1"/>
  <c r="A347" i="1"/>
  <c r="A154" i="1"/>
  <c r="A340" i="1"/>
  <c r="A336" i="1"/>
  <c r="A100" i="1"/>
  <c r="A112" i="1"/>
  <c r="A11" i="1"/>
  <c r="A322" i="1"/>
  <c r="A141" i="1"/>
  <c r="A335" i="1"/>
  <c r="A349" i="1"/>
  <c r="A346" i="1"/>
  <c r="A197" i="1"/>
  <c r="A58" i="1"/>
  <c r="A293" i="1"/>
  <c r="A45" i="1"/>
  <c r="A26" i="1"/>
  <c r="A376" i="1"/>
  <c r="A122" i="1"/>
  <c r="A123" i="1"/>
  <c r="A158" i="1"/>
  <c r="A46" i="1"/>
  <c r="A64" i="1"/>
  <c r="A353" i="1"/>
  <c r="A51" i="1"/>
  <c r="A53" i="1"/>
  <c r="A10" i="1"/>
  <c r="A21" i="1"/>
  <c r="A55" i="1"/>
  <c r="A355" i="1"/>
  <c r="A31" i="1"/>
  <c r="A214" i="1"/>
  <c r="A259" i="1"/>
  <c r="A156" i="1"/>
  <c r="A126" i="1"/>
  <c r="A378" i="1"/>
  <c r="A310" i="1"/>
  <c r="A269" i="1"/>
  <c r="A85" i="1"/>
  <c r="A254" i="1"/>
  <c r="A42" i="1"/>
  <c r="A75" i="1"/>
  <c r="A88" i="1"/>
  <c r="A113" i="1"/>
  <c r="A106" i="1"/>
  <c r="A52" i="1"/>
  <c r="A218" i="1"/>
  <c r="A261" i="1"/>
  <c r="A324" i="1"/>
  <c r="A245" i="1"/>
  <c r="A235" i="1"/>
  <c r="A115" i="1"/>
  <c r="A148" i="1"/>
  <c r="A206" i="1"/>
  <c r="A3" i="1"/>
  <c r="A49" i="1"/>
  <c r="A61" i="1"/>
  <c r="A50" i="1"/>
  <c r="A242" i="1"/>
  <c r="A233" i="1"/>
  <c r="A238" i="1"/>
  <c r="A314" i="1"/>
  <c r="A301" i="1"/>
  <c r="A97" i="1"/>
  <c r="A299" i="1"/>
  <c r="A41" i="1"/>
  <c r="A132" i="1"/>
  <c r="A4" i="1"/>
  <c r="A221" i="1"/>
  <c r="A220" i="1"/>
  <c r="A47" i="1"/>
  <c r="A43" i="1"/>
  <c r="A176" i="1"/>
  <c r="A277" i="1"/>
  <c r="A33" i="1"/>
  <c r="A280" i="1"/>
  <c r="A174" i="1"/>
  <c r="A32" i="1"/>
  <c r="A40" i="1"/>
  <c r="A24" i="1"/>
  <c r="A248" i="1"/>
  <c r="A44" i="1"/>
  <c r="A103" i="1"/>
  <c r="A133" i="1"/>
  <c r="A30" i="1"/>
  <c r="A337" i="1"/>
  <c r="A62" i="1"/>
  <c r="A23" i="1"/>
  <c r="A290" i="1"/>
  <c r="A36" i="1"/>
  <c r="A37" i="1"/>
  <c r="A168" i="1"/>
  <c r="A34" i="1"/>
  <c r="A15" i="1"/>
  <c r="A29" i="1"/>
  <c r="A225" i="1"/>
  <c r="A35" i="1"/>
  <c r="A56" i="1"/>
  <c r="A73" i="1"/>
  <c r="A230" i="1"/>
  <c r="A25" i="1"/>
  <c r="A134" i="1"/>
  <c r="A136" i="1"/>
  <c r="A273" i="1"/>
  <c r="A255" i="1"/>
  <c r="A82" i="1"/>
  <c r="A27" i="1"/>
  <c r="A219" i="1"/>
  <c r="A135" i="1"/>
  <c r="A137" i="1"/>
  <c r="A48" i="1"/>
  <c r="A138" i="1"/>
  <c r="A285" i="1"/>
  <c r="A368" i="1"/>
  <c r="A295" i="1"/>
  <c r="A178" i="1"/>
  <c r="A84" i="1"/>
  <c r="A145" i="1"/>
  <c r="A237" i="1"/>
  <c r="A130" i="1"/>
  <c r="A139" i="1"/>
  <c r="A121" i="1"/>
  <c r="A54" i="1"/>
  <c r="A72" i="1"/>
  <c r="A371" i="1"/>
  <c r="A216" i="1"/>
  <c r="A231" i="1"/>
  <c r="A196" i="1"/>
  <c r="A313" i="1"/>
  <c r="A20" i="1"/>
  <c r="A380" i="1"/>
  <c r="A86" i="1"/>
  <c r="A211" i="1"/>
  <c r="A354" i="1"/>
  <c r="A63" i="1"/>
  <c r="A377" i="1"/>
  <c r="A191" i="1"/>
  <c r="A204" i="1"/>
  <c r="A381" i="1"/>
  <c r="A292" i="1"/>
  <c r="A68" i="1"/>
  <c r="A149" i="1"/>
  <c r="A101" i="1"/>
  <c r="A263" i="1"/>
  <c r="A70" i="1"/>
  <c r="A81" i="1"/>
  <c r="A109" i="1"/>
  <c r="A79" i="1"/>
  <c r="A177" i="1"/>
  <c r="A57" i="1"/>
  <c r="A344" i="1"/>
  <c r="A9" i="1"/>
  <c r="A270" i="1"/>
  <c r="A256" i="1"/>
  <c r="A93" i="1"/>
  <c r="A91" i="1"/>
  <c r="A19" i="1"/>
  <c r="A65" i="1"/>
  <c r="A105" i="1"/>
  <c r="A240" i="1"/>
  <c r="A370" i="1"/>
  <c r="A114" i="1"/>
  <c r="A124" i="1"/>
  <c r="A297" i="1"/>
  <c r="A147" i="1"/>
  <c r="A143" i="1"/>
  <c r="A200" i="1"/>
  <c r="A330" i="1"/>
  <c r="A171" i="1"/>
  <c r="A308" i="1"/>
  <c r="A161" i="1"/>
  <c r="A232" i="1"/>
  <c r="A99" i="1"/>
  <c r="A160" i="1"/>
  <c r="A110" i="1"/>
  <c r="A170" i="1"/>
  <c r="A366" i="1"/>
  <c r="A201" i="1"/>
  <c r="A338" i="1"/>
  <c r="A282" i="1"/>
  <c r="A116" i="1"/>
  <c r="A192" i="1"/>
  <c r="A307" i="1"/>
  <c r="A213" i="1"/>
  <c r="A150" i="1"/>
  <c r="A239" i="1"/>
  <c r="A131" i="1"/>
  <c r="A241" i="1"/>
  <c r="A107" i="1"/>
  <c r="A333" i="1"/>
  <c r="A356" i="1"/>
  <c r="A298" i="1"/>
  <c r="A226" i="1"/>
  <c r="A325" i="1"/>
  <c r="A76" i="1"/>
  <c r="A212" i="1"/>
  <c r="A89" i="1"/>
  <c r="A243" i="1"/>
  <c r="A169" i="1"/>
  <c r="A260" i="1"/>
</calcChain>
</file>

<file path=xl/sharedStrings.xml><?xml version="1.0" encoding="utf-8"?>
<sst xmlns="http://schemas.openxmlformats.org/spreadsheetml/2006/main" count="5" uniqueCount="5">
  <si>
    <t>GATTON HOME BREW,CAMPING &amp; F</t>
  </si>
  <si>
    <t>DOWNS HEATING,COOLING &amp; OUTD</t>
  </si>
  <si>
    <t>SPOT ON FISHING,TACKLE&amp;OUTDO</t>
  </si>
  <si>
    <t>ADVENTURE LIFE,CARAVAN,BOATING</t>
  </si>
  <si>
    <t>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</si>
</sst>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9"/>
  <sheetViews>
    <sheetView tabSelected="1" workbookViewId="0">
      <selection activeCell="B4" sqref="B4"/>
    </sheetView>
  </sheetViews>
  <sheetFormatPr defaultRowHeight="15" x14ac:dyDescent="0.25"/>
  <cols>
    <col min="1" max="1" width="48.7109375" customWidth="1"/>
    <col min="2" max="2" width="29.7109375" bestFit="1" customWidth="1"/>
    <col min="3" max="3" width="29.28515625" bestFit="1" customWidth="1"/>
    <col min="5" max="5" width="12.7109375" bestFit="1" customWidth="1"/>
    <col min="6" max="6" width="9.42578125" bestFit="1" customWidth="1"/>
    <col min="7" max="8" width="12.7109375" customWidth="1"/>
  </cols>
  <sheetData>
    <row r="1" spans="1:4" x14ac:dyDescent="0.25">
      <c r="A1" s="2" t="s">
        <v>4</v>
      </c>
    </row>
    <row r="2" spans="1:4" x14ac:dyDescent="0.25">
      <c r="A2" s="3" t="str">
        <f>"A TOUCH OF COUNTRY"</f>
        <v>A TOUCH OF COUNTRY</v>
      </c>
      <c r="D2" s="1"/>
    </row>
    <row r="3" spans="1:4" x14ac:dyDescent="0.25">
      <c r="A3" s="3" t="str">
        <f>"ABBOTT SUPPLY PTY LTD"</f>
        <v>ABBOTT SUPPLY PTY LTD</v>
      </c>
      <c r="D3" s="1"/>
    </row>
    <row r="4" spans="1:4" x14ac:dyDescent="0.25">
      <c r="A4" s="3" t="str">
        <f>"ABSOLUTE OUTDOORS AUSTRALIA"</f>
        <v>ABSOLUTE OUTDOORS AUSTRALIA</v>
      </c>
      <c r="D4" s="1"/>
    </row>
    <row r="5" spans="1:4" x14ac:dyDescent="0.25">
      <c r="A5" s="3" t="s">
        <v>3</v>
      </c>
      <c r="D5" s="1"/>
    </row>
    <row r="6" spans="1:4" x14ac:dyDescent="0.25">
      <c r="A6" s="3" t="str">
        <f>"AGNES WATER 1770 CAMPING"</f>
        <v>AGNES WATER 1770 CAMPING</v>
      </c>
      <c r="D6" s="1"/>
    </row>
    <row r="7" spans="1:4" x14ac:dyDescent="0.25">
      <c r="A7" s="3" t="str">
        <f>"ALEXANDER'S OUTDOOR &amp;LEISURE"</f>
        <v>ALEXANDER'S OUTDOOR &amp;LEISURE</v>
      </c>
      <c r="D7" s="1"/>
    </row>
    <row r="8" spans="1:4" x14ac:dyDescent="0.25">
      <c r="A8" s="3" t="str">
        <f>"ALL BOAT BUSINESS"</f>
        <v>ALL BOAT BUSINESS</v>
      </c>
      <c r="D8" s="1"/>
    </row>
    <row r="9" spans="1:4" x14ac:dyDescent="0.25">
      <c r="A9" s="3" t="str">
        <f>"ALL HOME PRODUCTS"</f>
        <v>ALL HOME PRODUCTS</v>
      </c>
      <c r="D9" s="1"/>
    </row>
    <row r="10" spans="1:4" x14ac:dyDescent="0.25">
      <c r="A10" s="3" t="str">
        <f>"ALPINE COUNTRY CAMPING &amp; FIS"</f>
        <v>ALPINE COUNTRY CAMPING &amp; FIS</v>
      </c>
      <c r="D10" s="1"/>
    </row>
    <row r="11" spans="1:4" x14ac:dyDescent="0.25">
      <c r="A11" s="3" t="str">
        <f>"AMITY POINT GENERAL DEALERS"</f>
        <v>AMITY POINT GENERAL DEALERS</v>
      </c>
      <c r="D11" s="1"/>
    </row>
    <row r="12" spans="1:4" x14ac:dyDescent="0.25">
      <c r="A12" s="3" t="str">
        <f>"ANGASTON HARDWARE"</f>
        <v>ANGASTON HARDWARE</v>
      </c>
      <c r="D12" s="1"/>
    </row>
    <row r="13" spans="1:4" x14ac:dyDescent="0.25">
      <c r="A13" s="3" t="str">
        <f>"AQUASTEEL INDUSTRIES"</f>
        <v>AQUASTEEL INDUSTRIES</v>
      </c>
      <c r="D13" s="1"/>
    </row>
    <row r="14" spans="1:4" x14ac:dyDescent="0.25">
      <c r="A14" s="3" t="str">
        <f>"ARMOUR TIMBER &amp; HARDWARE"</f>
        <v>ARMOUR TIMBER &amp; HARDWARE</v>
      </c>
      <c r="D14" s="1"/>
    </row>
    <row r="15" spans="1:4" x14ac:dyDescent="0.25">
      <c r="A15" s="3" t="str">
        <f>"ASSOCIATED RETAILERS LIMITED"</f>
        <v>ASSOCIATED RETAILERS LIMITED</v>
      </c>
      <c r="D15" s="1"/>
    </row>
    <row r="16" spans="1:4" x14ac:dyDescent="0.25">
      <c r="A16" s="3" t="str">
        <f>"ATHERTON GAS CENTRE"</f>
        <v>ATHERTON GAS CENTRE</v>
      </c>
      <c r="D16" s="1"/>
    </row>
    <row r="17" spans="1:4" x14ac:dyDescent="0.25">
      <c r="A17" s="3" t="str">
        <f>"ATTENTION ACCOUNTS PAYABLE"</f>
        <v>ATTENTION ACCOUNTS PAYABLE</v>
      </c>
      <c r="D17" s="1"/>
    </row>
    <row r="18" spans="1:4" x14ac:dyDescent="0.25">
      <c r="A18" s="3" t="str">
        <f>"AUGUSTA XTREME OUTDOOR SPORT"</f>
        <v>AUGUSTA XTREME OUTDOOR SPORT</v>
      </c>
      <c r="D18" s="1"/>
    </row>
    <row r="19" spans="1:4" x14ac:dyDescent="0.25">
      <c r="A19" s="3" t="str">
        <f>"AUSSIE DIGGER CAMPING"</f>
        <v>AUSSIE DIGGER CAMPING</v>
      </c>
      <c r="D19" s="1"/>
    </row>
    <row r="20" spans="1:4" x14ac:dyDescent="0.25">
      <c r="A20" s="3" t="str">
        <f>"AUSSIE DISPOSALS - ALBURY."</f>
        <v>AUSSIE DISPOSALS - ALBURY.</v>
      </c>
      <c r="D20" s="1"/>
    </row>
    <row r="21" spans="1:4" x14ac:dyDescent="0.25">
      <c r="A21" s="3" t="str">
        <f>"AUSSIE DISPOSALS (MOE)"</f>
        <v>AUSSIE DISPOSALS (MOE)</v>
      </c>
      <c r="D21" s="1"/>
    </row>
    <row r="22" spans="1:4" x14ac:dyDescent="0.25">
      <c r="A22" s="3" t="str">
        <f>"AUSSIE DISPOSALS (ST MARYS)"</f>
        <v>AUSSIE DISPOSALS (ST MARYS)</v>
      </c>
      <c r="D22" s="1"/>
    </row>
    <row r="23" spans="1:4" x14ac:dyDescent="0.25">
      <c r="A23" s="3" t="str">
        <f>"AUSSIE DISPOSALS(BORONIA)"</f>
        <v>AUSSIE DISPOSALS(BORONIA)</v>
      </c>
      <c r="D23" s="1"/>
    </row>
    <row r="24" spans="1:4" x14ac:dyDescent="0.25">
      <c r="A24" s="3" t="str">
        <f>"AUSSIE DISPOSALS(CHELTENHAM"</f>
        <v>AUSSIE DISPOSALS(CHELTENHAM</v>
      </c>
      <c r="D24" s="1"/>
    </row>
    <row r="25" spans="1:4" x14ac:dyDescent="0.25">
      <c r="A25" s="3" t="str">
        <f>"AUSSIE DISPOSALS(CITY)"</f>
        <v>AUSSIE DISPOSALS(CITY)</v>
      </c>
      <c r="D25" s="1"/>
    </row>
    <row r="26" spans="1:4" x14ac:dyDescent="0.25">
      <c r="A26" s="3" t="str">
        <f>"AUSSIE DISPOSALS(CRANBOURNE)"</f>
        <v>AUSSIE DISPOSALS(CRANBOURNE)</v>
      </c>
      <c r="D26" s="1"/>
    </row>
    <row r="27" spans="1:4" x14ac:dyDescent="0.25">
      <c r="A27" s="3" t="str">
        <f>"AUSSIE DISPOSALS(DUBBO)"</f>
        <v>AUSSIE DISPOSALS(DUBBO)</v>
      </c>
      <c r="D27" s="1"/>
    </row>
    <row r="28" spans="1:4" x14ac:dyDescent="0.25">
      <c r="A28" s="3" t="str">
        <f>"AUSSIE DISPOSALS(ELIZABETH)"</f>
        <v>AUSSIE DISPOSALS(ELIZABETH)</v>
      </c>
      <c r="D28" s="1"/>
    </row>
    <row r="29" spans="1:4" x14ac:dyDescent="0.25">
      <c r="A29" s="3" t="str">
        <f>"AUSSIE DISPOSALS(EPPING)"</f>
        <v>AUSSIE DISPOSALS(EPPING)</v>
      </c>
      <c r="D29" s="1"/>
    </row>
    <row r="30" spans="1:4" x14ac:dyDescent="0.25">
      <c r="A30" s="3" t="str">
        <f>"AUSSIE DISPOSALS(FERNTREE GU"</f>
        <v>AUSSIE DISPOSALS(FERNTREE GU</v>
      </c>
      <c r="D30" s="1"/>
    </row>
    <row r="31" spans="1:4" x14ac:dyDescent="0.25">
      <c r="A31" s="3" t="str">
        <f>"AUSSIE DISPOSALS(FOUNTAIN GA"</f>
        <v>AUSSIE DISPOSALS(FOUNTAIN GA</v>
      </c>
      <c r="D31" s="1"/>
    </row>
    <row r="32" spans="1:4" x14ac:dyDescent="0.25">
      <c r="A32" s="3" t="str">
        <f>"AUSSIE DISPOSALS(FRANKSTON)"</f>
        <v>AUSSIE DISPOSALS(FRANKSTON)</v>
      </c>
      <c r="D32" s="1"/>
    </row>
    <row r="33" spans="1:4" x14ac:dyDescent="0.25">
      <c r="A33" s="3" t="str">
        <f>"AUSSIE DISPOSALS(GEELONG)"</f>
        <v>AUSSIE DISPOSALS(GEELONG)</v>
      </c>
      <c r="D33" s="1"/>
    </row>
    <row r="34" spans="1:4" x14ac:dyDescent="0.25">
      <c r="A34" s="3" t="str">
        <f>"AUSSIE DISPOSALS(HAWTHORN)"</f>
        <v>AUSSIE DISPOSALS(HAWTHORN)</v>
      </c>
      <c r="D34" s="1"/>
    </row>
    <row r="35" spans="1:4" x14ac:dyDescent="0.25">
      <c r="A35" s="3" t="str">
        <f>"AUSSIE DISPOSALS(HIGHPOINT)"</f>
        <v>AUSSIE DISPOSALS(HIGHPOINT)</v>
      </c>
      <c r="D35" s="1"/>
    </row>
    <row r="36" spans="1:4" x14ac:dyDescent="0.25">
      <c r="A36" s="3" t="str">
        <f>"AUSSIE DISPOSALS(KNOX CITY)"</f>
        <v>AUSSIE DISPOSALS(KNOX CITY)</v>
      </c>
      <c r="D36" s="1"/>
    </row>
    <row r="37" spans="1:4" x14ac:dyDescent="0.25">
      <c r="A37" s="3" t="str">
        <f>"AUSSIE DISPOSALS(MALVERN)"</f>
        <v>AUSSIE DISPOSALS(MALVERN)</v>
      </c>
      <c r="D37" s="1"/>
    </row>
    <row r="38" spans="1:4" x14ac:dyDescent="0.25">
      <c r="A38" s="3" t="str">
        <f>"AUSSIE DISPOSALS(NOARLUNGA)"</f>
        <v>AUSSIE DISPOSALS(NOARLUNGA)</v>
      </c>
      <c r="D38" s="1"/>
    </row>
    <row r="39" spans="1:4" x14ac:dyDescent="0.25">
      <c r="A39" s="3" t="str">
        <f>"AUSSIE DISPOSALS(RUNDLE ST  "</f>
        <v xml:space="preserve">AUSSIE DISPOSALS(RUNDLE ST  </v>
      </c>
      <c r="D39" s="1"/>
    </row>
    <row r="40" spans="1:4" x14ac:dyDescent="0.25">
      <c r="A40" s="3" t="str">
        <f>"AUSSIE DISPOSALS(SOUTHLAND)"</f>
        <v>AUSSIE DISPOSALS(SOUTHLAND)</v>
      </c>
      <c r="D40" s="1"/>
    </row>
    <row r="41" spans="1:4" x14ac:dyDescent="0.25">
      <c r="A41" s="3" t="str">
        <f>"AUSSIE DISPOSALS(SUNBURY)"</f>
        <v>AUSSIE DISPOSALS(SUNBURY)</v>
      </c>
      <c r="D41" s="1"/>
    </row>
    <row r="42" spans="1:4" x14ac:dyDescent="0.25">
      <c r="A42" s="3" t="str">
        <f>"AUSSIE DISPOSALS(WANGARATTA)"</f>
        <v>AUSSIE DISPOSALS(WANGARATTA)</v>
      </c>
      <c r="D42" s="1"/>
    </row>
    <row r="43" spans="1:4" x14ac:dyDescent="0.25">
      <c r="A43" s="3" t="str">
        <f>"AUSSIE DISPOSALS(WARRNAMBOOL"</f>
        <v>AUSSIE DISPOSALS(WARRNAMBOOL</v>
      </c>
      <c r="D43" s="1"/>
    </row>
    <row r="44" spans="1:4" x14ac:dyDescent="0.25">
      <c r="A44" s="3" t="str">
        <f>"AUSSIE DISPOSALS(WH SHOP)"</f>
        <v>AUSSIE DISPOSALS(WH SHOP)</v>
      </c>
      <c r="D44" s="1"/>
    </row>
    <row r="45" spans="1:4" x14ac:dyDescent="0.25">
      <c r="A45" s="3" t="str">
        <f>"AUSSIE DISPOSALS(WONTHAGGI)"</f>
        <v>AUSSIE DISPOSALS(WONTHAGGI)</v>
      </c>
      <c r="D45" s="1"/>
    </row>
    <row r="46" spans="1:4" x14ac:dyDescent="0.25">
      <c r="A46" s="3" t="str">
        <f>"AUSSIE DISPOSALS-BAIRNSDALE"</f>
        <v>AUSSIE DISPOSALS-BAIRNSDALE</v>
      </c>
      <c r="D46" s="1"/>
    </row>
    <row r="47" spans="1:4" x14ac:dyDescent="0.25">
      <c r="A47" s="3" t="str">
        <f>"AUSSIE DISPOSALS-BALLARAT"</f>
        <v>AUSSIE DISPOSALS-BALLARAT</v>
      </c>
      <c r="D47" s="1"/>
    </row>
    <row r="48" spans="1:4" x14ac:dyDescent="0.25">
      <c r="A48" s="3" t="str">
        <f>"AUSSIE DISPOSALS-BATHURST"</f>
        <v>AUSSIE DISPOSALS-BATHURST</v>
      </c>
      <c r="D48" s="1"/>
    </row>
    <row r="49" spans="1:4" x14ac:dyDescent="0.25">
      <c r="A49" s="3" t="str">
        <f>"AUSSIE DISPOSALS-BENDIGO"</f>
        <v>AUSSIE DISPOSALS-BENDIGO</v>
      </c>
      <c r="D49" s="1"/>
    </row>
    <row r="50" spans="1:4" x14ac:dyDescent="0.25">
      <c r="A50" s="3" t="str">
        <f>"AUSSIE DISPOSALS-MILDURA"</f>
        <v>AUSSIE DISPOSALS-MILDURA</v>
      </c>
      <c r="D50" s="1"/>
    </row>
    <row r="51" spans="1:4" x14ac:dyDescent="0.25">
      <c r="A51" s="3" t="str">
        <f>"AUSSIE DISPOSALS-SALE"</f>
        <v>AUSSIE DISPOSALS-SALE</v>
      </c>
      <c r="D51" s="1"/>
    </row>
    <row r="52" spans="1:4" x14ac:dyDescent="0.25">
      <c r="A52" s="3" t="str">
        <f>"AUSSIE DISPOSALS-SHEPPARTON"</f>
        <v>AUSSIE DISPOSALS-SHEPPARTON</v>
      </c>
      <c r="D52" s="1"/>
    </row>
    <row r="53" spans="1:4" x14ac:dyDescent="0.25">
      <c r="A53" s="3" t="str">
        <f>"AUSSIE DISPOSALS-TRARALGON"</f>
        <v>AUSSIE DISPOSALS-TRARALGON</v>
      </c>
      <c r="D53" s="1"/>
    </row>
    <row r="54" spans="1:4" x14ac:dyDescent="0.25">
      <c r="A54" s="3" t="str">
        <f>"AUSSIE DISPOSALS-WAGGA"</f>
        <v>AUSSIE DISPOSALS-WAGGA</v>
      </c>
      <c r="D54" s="1"/>
    </row>
    <row r="55" spans="1:4" x14ac:dyDescent="0.25">
      <c r="A55" s="3" t="str">
        <f>"AUSSIE DISPOSALS-WARRAGUL"</f>
        <v>AUSSIE DISPOSALS-WARRAGUL</v>
      </c>
      <c r="D55" s="1"/>
    </row>
    <row r="56" spans="1:4" x14ac:dyDescent="0.25">
      <c r="A56" s="3" t="str">
        <f>"AUSSIE DISPOSALS-WERRIBEE"</f>
        <v>AUSSIE DISPOSALS-WERRIBEE</v>
      </c>
      <c r="D56" s="1"/>
    </row>
    <row r="57" spans="1:4" x14ac:dyDescent="0.25">
      <c r="A57" s="3" t="str">
        <f>"AUSSIE DISPOSALS-WOLLONGONG"</f>
        <v>AUSSIE DISPOSALS-WOLLONGONG</v>
      </c>
      <c r="D57" s="1"/>
    </row>
    <row r="58" spans="1:4" x14ac:dyDescent="0.25">
      <c r="A58" s="3" t="str">
        <f>"AUSTRALIA'S CAMPING QUARTERM"</f>
        <v>AUSTRALIA'S CAMPING QUARTERM</v>
      </c>
      <c r="D58" s="1"/>
    </row>
    <row r="59" spans="1:4" x14ac:dyDescent="0.25">
      <c r="A59" s="3" t="str">
        <f>"AUTO ONE SOUTH HEDLAND"</f>
        <v>AUTO ONE SOUTH HEDLAND</v>
      </c>
      <c r="D59" s="1"/>
    </row>
    <row r="60" spans="1:4" x14ac:dyDescent="0.25">
      <c r="A60" s="3" t="str">
        <f>"AUTOBARN GYMPIE"</f>
        <v>AUTOBARN GYMPIE</v>
      </c>
      <c r="D60" s="1"/>
    </row>
    <row r="61" spans="1:4" x14ac:dyDescent="0.25">
      <c r="A61" s="3" t="str">
        <f>"AUTOPRO ROBINVALE"</f>
        <v>AUTOPRO ROBINVALE</v>
      </c>
    </row>
    <row r="62" spans="1:4" x14ac:dyDescent="0.25">
      <c r="A62" s="3" t="str">
        <f>"AWARD CARAVAN &amp; 4WD ACCESS"</f>
        <v>AWARD CARAVAN &amp; 4WD ACCESS</v>
      </c>
      <c r="D62" s="1"/>
    </row>
    <row r="63" spans="1:4" x14ac:dyDescent="0.25">
      <c r="A63" s="3" t="str">
        <f>"B &amp; G (YASS) PLUMBING &amp; HARD"</f>
        <v>B &amp; G (YASS) PLUMBING &amp; HARD</v>
      </c>
      <c r="D63" s="1"/>
    </row>
    <row r="64" spans="1:4" x14ac:dyDescent="0.25">
      <c r="A64" s="3" t="str">
        <f>"BAIRNSDALE ELECTRICS"</f>
        <v>BAIRNSDALE ELECTRICS</v>
      </c>
      <c r="D64" s="1"/>
    </row>
    <row r="65" spans="1:4" x14ac:dyDescent="0.25">
      <c r="A65" s="3" t="str">
        <f>"BALLINA CAMPING &amp; DISPOSALS"</f>
        <v>BALLINA CAMPING &amp; DISPOSALS</v>
      </c>
      <c r="D65" s="1"/>
    </row>
    <row r="66" spans="1:4" x14ac:dyDescent="0.25">
      <c r="A66" s="3" t="str">
        <f>"BANNER HARDMART"</f>
        <v>BANNER HARDMART</v>
      </c>
      <c r="D66" s="1"/>
    </row>
    <row r="67" spans="1:4" x14ac:dyDescent="0.25">
      <c r="A67" s="3" t="str">
        <f>"BARBEQUES GALORE - GYMPIE"</f>
        <v>BARBEQUES GALORE - GYMPIE</v>
      </c>
      <c r="D67" s="1"/>
    </row>
    <row r="68" spans="1:4" x14ac:dyDescent="0.25">
      <c r="A68" s="3" t="str">
        <f>"BARBEQUES GALORE &amp; CAMPING"</f>
        <v>BARBEQUES GALORE &amp; CAMPING</v>
      </c>
      <c r="D68" s="1"/>
    </row>
    <row r="69" spans="1:4" x14ac:dyDescent="0.25">
      <c r="A69" s="3" t="str">
        <f>"BARBEQUES GALORE ESPERENCE"</f>
        <v>BARBEQUES GALORE ESPERENCE</v>
      </c>
      <c r="D69" s="1"/>
    </row>
    <row r="70" spans="1:4" x14ac:dyDescent="0.25">
      <c r="A70" s="3" t="str">
        <f>"BARBEQUES GALORE NOWRA"</f>
        <v>BARBEQUES GALORE NOWRA</v>
      </c>
      <c r="D70" s="1"/>
    </row>
    <row r="71" spans="1:4" x14ac:dyDescent="0.25">
      <c r="A71" s="3" t="str">
        <f>"BAROSSA 4X4 &amp; OUTDOORS"</f>
        <v>BAROSSA 4X4 &amp; OUTDOORS</v>
      </c>
      <c r="D71" s="1"/>
    </row>
    <row r="72" spans="1:4" x14ac:dyDescent="0.25">
      <c r="A72" s="3" t="str">
        <f>"BBQ'S GALORE (WAGGA WAGGA)"</f>
        <v>BBQ'S GALORE (WAGGA WAGGA)</v>
      </c>
      <c r="D72" s="1"/>
    </row>
    <row r="73" spans="1:4" x14ac:dyDescent="0.25">
      <c r="A73" s="3" t="str">
        <f>"BCF - HOPPERS CROSSING 1141#"</f>
        <v>BCF - HOPPERS CROSSING 1141#</v>
      </c>
      <c r="D73" s="1"/>
    </row>
    <row r="74" spans="1:4" x14ac:dyDescent="0.25">
      <c r="A74" s="3" t="str">
        <f>"BCF MORAYFIELD (1033)"</f>
        <v>BCF MORAYFIELD (1033)</v>
      </c>
      <c r="D74" s="1"/>
    </row>
    <row r="75" spans="1:4" x14ac:dyDescent="0.25">
      <c r="A75" s="3" t="str">
        <f>"BENALLA MITRE 10"</f>
        <v>BENALLA MITRE 10</v>
      </c>
      <c r="D75" s="1"/>
    </row>
    <row r="76" spans="1:4" x14ac:dyDescent="0.25">
      <c r="A76" s="3" t="str">
        <f>"BERRY SPRINGS HARDWARE"</f>
        <v>BERRY SPRINGS HARDWARE</v>
      </c>
      <c r="D76" s="1"/>
    </row>
    <row r="77" spans="1:4" x14ac:dyDescent="0.25">
      <c r="A77" s="3" t="str">
        <f>"BIG BARRA'S ONE STOP"</f>
        <v>BIG BARRA'S ONE STOP</v>
      </c>
      <c r="D77" s="1"/>
    </row>
    <row r="78" spans="1:4" x14ac:dyDescent="0.25">
      <c r="A78" s="3" t="str">
        <f>"BLACKWOODS/ATKINS"</f>
        <v>BLACKWOODS/ATKINS</v>
      </c>
      <c r="D78" s="1"/>
    </row>
    <row r="79" spans="1:4" x14ac:dyDescent="0.25">
      <c r="A79" s="3" t="str">
        <f>"BLUESKY ILLAWARRA (2200)"</f>
        <v>BLUESKY ILLAWARRA (2200)</v>
      </c>
      <c r="D79" s="1"/>
    </row>
    <row r="80" spans="1:4" x14ac:dyDescent="0.25">
      <c r="A80" s="3" t="str">
        <f>"BONNEYS H/WARE &amp; ELECTRICAL"</f>
        <v>BONNEYS H/WARE &amp; ELECTRICAL</v>
      </c>
      <c r="D80" s="1"/>
    </row>
    <row r="81" spans="1:4" x14ac:dyDescent="0.25">
      <c r="A81" s="3" t="str">
        <f>"BOOTS GREAT OUTDOORS"</f>
        <v>BOOTS GREAT OUTDOORS</v>
      </c>
      <c r="D81" s="1"/>
    </row>
    <row r="82" spans="1:4" x14ac:dyDescent="0.25">
      <c r="A82" s="3" t="str">
        <f>"BOURKE FURNITURE ONE"</f>
        <v>BOURKE FURNITURE ONE</v>
      </c>
      <c r="D82" s="1"/>
    </row>
    <row r="83" spans="1:4" x14ac:dyDescent="0.25">
      <c r="A83" s="3" t="str">
        <f>"BOWEN OUTDOORS &amp; DISPOSAL"</f>
        <v>BOWEN OUTDOORS &amp; DISPOSAL</v>
      </c>
      <c r="D83" s="1"/>
    </row>
    <row r="84" spans="1:4" x14ac:dyDescent="0.25">
      <c r="A84" s="3" t="str">
        <f>"BOYDS H HARDWARE"</f>
        <v>BOYDS H HARDWARE</v>
      </c>
      <c r="D84" s="1"/>
    </row>
    <row r="85" spans="1:4" x14ac:dyDescent="0.25">
      <c r="A85" s="3" t="str">
        <f>"BP MANSFIELD"</f>
        <v>BP MANSFIELD</v>
      </c>
      <c r="D85" s="1"/>
    </row>
    <row r="86" spans="1:4" x14ac:dyDescent="0.25">
      <c r="A86" s="3" t="str">
        <f>"BRAIDWOOD OUTDOORS PTY LTD##"</f>
        <v>BRAIDWOOD OUTDOORS PTY LTD##</v>
      </c>
      <c r="D86" s="1"/>
    </row>
    <row r="87" spans="1:4" x14ac:dyDescent="0.25">
      <c r="A87" s="3" t="str">
        <f>"BRIDGETOWN MITRE 10 &amp; RETRA"</f>
        <v>BRIDGETOWN MITRE 10 &amp; RETRA</v>
      </c>
      <c r="D87" s="1"/>
    </row>
    <row r="88" spans="1:4" x14ac:dyDescent="0.25">
      <c r="A88" s="3" t="str">
        <f>"BROADFORD TIMBER &amp; HARDWARE"</f>
        <v>BROADFORD TIMBER &amp; HARDWARE</v>
      </c>
      <c r="D88" s="1"/>
    </row>
    <row r="89" spans="1:4" x14ac:dyDescent="0.25">
      <c r="A89" s="3" t="str">
        <f>"BTC PARTS &amp; ACCESSORIES"</f>
        <v>BTC PARTS &amp; ACCESSORIES</v>
      </c>
      <c r="D89" s="1"/>
    </row>
    <row r="90" spans="1:4" x14ac:dyDescent="0.25">
      <c r="A90" s="3" t="str">
        <f>"BUNNINGS"</f>
        <v>BUNNINGS</v>
      </c>
      <c r="D90" s="1"/>
    </row>
    <row r="91" spans="1:4" x14ac:dyDescent="0.25">
      <c r="A91" s="3" t="str">
        <f>"BUNYIPS GREAT OUTDOORS CNTR"</f>
        <v>BUNYIPS GREAT OUTDOORS CNTR</v>
      </c>
      <c r="D91" s="1"/>
    </row>
    <row r="92" spans="1:4" x14ac:dyDescent="0.25">
      <c r="A92" s="3" t="str">
        <f>"BUSHCAMP SURPLUS STORE"</f>
        <v>BUSHCAMP SURPLUS STORE</v>
      </c>
      <c r="D92" s="1"/>
    </row>
    <row r="93" spans="1:4" x14ac:dyDescent="0.25">
      <c r="A93" s="3" t="str">
        <f>"BYRON BAY CAMPING"</f>
        <v>BYRON BAY CAMPING</v>
      </c>
      <c r="D93" s="1"/>
    </row>
    <row r="94" spans="1:4" x14ac:dyDescent="0.25">
      <c r="A94" s="3" t="str">
        <f>"CAIRNS CAMPING SPECIALISTS"</f>
        <v>CAIRNS CAMPING SPECIALISTS</v>
      </c>
      <c r="D94" s="1"/>
    </row>
    <row r="95" spans="1:4" x14ac:dyDescent="0.25">
      <c r="A95" s="3" t="str">
        <f>"CAIRNS HARDWARE - MAIN STORE"</f>
        <v>CAIRNS HARDWARE - MAIN STORE</v>
      </c>
      <c r="D95" s="1"/>
    </row>
    <row r="96" spans="1:4" x14ac:dyDescent="0.25">
      <c r="A96" s="3" t="str">
        <f>"CAIRNS HARDWARE EDMONTON"</f>
        <v>CAIRNS HARDWARE EDMONTON</v>
      </c>
      <c r="D96" s="1"/>
    </row>
    <row r="97" spans="1:4" x14ac:dyDescent="0.25">
      <c r="A97" s="3" t="str">
        <f>"CALTEX HALLS GAP"</f>
        <v>CALTEX HALLS GAP</v>
      </c>
      <c r="D97" s="1"/>
    </row>
    <row r="98" spans="1:4" x14ac:dyDescent="0.25">
      <c r="A98" s="3" t="str">
        <f>"CAMPING &amp; OUTDOORS"</f>
        <v>CAMPING &amp; OUTDOORS</v>
      </c>
      <c r="D98" s="1"/>
    </row>
    <row r="99" spans="1:4" x14ac:dyDescent="0.25">
      <c r="A99" s="3" t="str">
        <f>"CAMPING COUNTRY SUPERSTORE"</f>
        <v>CAMPING COUNTRY SUPERSTORE</v>
      </c>
      <c r="D99" s="1"/>
    </row>
    <row r="100" spans="1:4" x14ac:dyDescent="0.25">
      <c r="A100" s="3" t="str">
        <f>"CAMPING PLUS"</f>
        <v>CAMPING PLUS</v>
      </c>
      <c r="D100" s="1"/>
    </row>
    <row r="101" spans="1:4" x14ac:dyDescent="0.25">
      <c r="A101" s="3" t="str">
        <f>"CAMPING PLUS AUSTRALIA"</f>
        <v>CAMPING PLUS AUSTRALIA</v>
      </c>
      <c r="D101" s="1"/>
    </row>
    <row r="102" spans="1:4" x14ac:dyDescent="0.25">
      <c r="A102" s="3" t="str">
        <f>"CARA REST SUPPLIES"</f>
        <v>CARA REST SUPPLIES</v>
      </c>
      <c r="D102" s="1"/>
    </row>
    <row r="103" spans="1:4" x14ac:dyDescent="0.25">
      <c r="A103" s="3" t="str">
        <f>"CARAC CARAVAN ACCESSORIES"</f>
        <v>CARAC CARAVAN ACCESSORIES</v>
      </c>
      <c r="D103" s="1"/>
    </row>
    <row r="104" spans="1:4" x14ac:dyDescent="0.25">
      <c r="A104" s="3" t="str">
        <f>"CARNARVON FRESH IGA"</f>
        <v>CARNARVON FRESH IGA</v>
      </c>
      <c r="D104" s="1"/>
    </row>
    <row r="105" spans="1:4" x14ac:dyDescent="0.25">
      <c r="A105" s="3" t="str">
        <f>"CASINO OUTDOOR &amp; DISPOSAL"</f>
        <v>CASINO OUTDOOR &amp; DISPOSAL</v>
      </c>
      <c r="D105" s="1"/>
    </row>
    <row r="106" spans="1:4" x14ac:dyDescent="0.25">
      <c r="A106" s="3" t="str">
        <f>"CATLEX STRATHMERTON"</f>
        <v>CATLEX STRATHMERTON</v>
      </c>
      <c r="D106" s="1"/>
    </row>
    <row r="107" spans="1:4" x14ac:dyDescent="0.25">
      <c r="A107" s="3" t="str">
        <f>"CENTRAL COMMS"</f>
        <v>CENTRAL COMMS</v>
      </c>
      <c r="D107" s="1"/>
    </row>
    <row r="108" spans="1:4" x14ac:dyDescent="0.25">
      <c r="A108" s="3" t="str">
        <f>"CENTRAL PURCHASING SERVICES"</f>
        <v>CENTRAL PURCHASING SERVICES</v>
      </c>
      <c r="D108" s="1"/>
    </row>
    <row r="109" spans="1:4" x14ac:dyDescent="0.25">
      <c r="A109" s="3" t="str">
        <f>"CHARLIES TACKLE WORLD"</f>
        <v>CHARLIES TACKLE WORLD</v>
      </c>
      <c r="D109" s="1"/>
    </row>
    <row r="110" spans="1:4" x14ac:dyDescent="0.25">
      <c r="A110" s="3" t="str">
        <f>"CHARTEE PTY LTD"</f>
        <v>CHARTEE PTY LTD</v>
      </c>
      <c r="D110" s="1"/>
    </row>
    <row r="111" spans="1:4" x14ac:dyDescent="0.25">
      <c r="A111" s="3" t="str">
        <f>"CLEVE 4WD AND CAMPING CENTRE"</f>
        <v>CLEVE 4WD AND CAMPING CENTRE</v>
      </c>
      <c r="D111" s="1"/>
    </row>
    <row r="112" spans="1:4" x14ac:dyDescent="0.25">
      <c r="A112" s="3" t="str">
        <f>"COASTLINE CARAVAN &amp; MOTORHOM"</f>
        <v>COASTLINE CARAVAN &amp; MOTORHOM</v>
      </c>
      <c r="D112" s="1"/>
    </row>
    <row r="113" spans="1:4" x14ac:dyDescent="0.25">
      <c r="A113" s="3" t="str">
        <f>"COBRAM OUTDOOR &amp; DISPOSALS"</f>
        <v>COBRAM OUTDOOR &amp; DISPOSALS</v>
      </c>
      <c r="D113" s="1"/>
    </row>
    <row r="114" spans="1:4" x14ac:dyDescent="0.25">
      <c r="A114" s="3" t="str">
        <f>"COFFS DISPOSALS"</f>
        <v>COFFS DISPOSALS</v>
      </c>
      <c r="D114" s="1"/>
    </row>
    <row r="115" spans="1:4" x14ac:dyDescent="0.25">
      <c r="A115" s="3" t="str">
        <f>"COHUNA FISHING &amp; CAMPING."</f>
        <v>COHUNA FISHING &amp; CAMPING.</v>
      </c>
      <c r="D115" s="1"/>
    </row>
    <row r="116" spans="1:4" x14ac:dyDescent="0.25">
      <c r="A116" s="3" t="str">
        <f>"COLLIER &amp; MILLER P/L"</f>
        <v>COLLIER &amp; MILLER P/L</v>
      </c>
      <c r="D116" s="1"/>
    </row>
    <row r="117" spans="1:4" x14ac:dyDescent="0.25">
      <c r="A117" s="3" t="str">
        <f>"COOBER PEDY FRESH FOOD"</f>
        <v>COOBER PEDY FRESH FOOD</v>
      </c>
      <c r="D117" s="1"/>
    </row>
    <row r="118" spans="1:4" x14ac:dyDescent="0.25">
      <c r="A118" s="3" t="str">
        <f>"COOKTOWN H/WARE-RETAIL STORE"</f>
        <v>COOKTOWN H/WARE-RETAIL STORE</v>
      </c>
      <c r="D118" s="1"/>
    </row>
    <row r="119" spans="1:4" x14ac:dyDescent="0.25">
      <c r="A119" s="3" t="str">
        <f>"COOL AUTO ELECTRICS"</f>
        <v>COOL AUTO ELECTRICS</v>
      </c>
      <c r="D119" s="1"/>
    </row>
    <row r="120" spans="1:4" x14ac:dyDescent="0.25">
      <c r="A120" s="3" t="str">
        <f>"CORAL BAY SUPERMARKET"</f>
        <v>CORAL BAY SUPERMARKET</v>
      </c>
      <c r="D120" s="1"/>
    </row>
    <row r="121" spans="1:4" x14ac:dyDescent="0.25">
      <c r="A121" s="3" t="str">
        <f>"CORNFORDS HARDWARE"</f>
        <v>CORNFORDS HARDWARE</v>
      </c>
      <c r="D121" s="1"/>
    </row>
    <row r="122" spans="1:4" x14ac:dyDescent="0.25">
      <c r="A122" s="3" t="str">
        <f>"COUNTRYWIDE CLOTHING"</f>
        <v>COUNTRYWIDE CLOTHING</v>
      </c>
      <c r="D122" s="1"/>
    </row>
    <row r="123" spans="1:4" x14ac:dyDescent="0.25">
      <c r="A123" s="3" t="str">
        <f>"COWES BATTERIES AND MORE"</f>
        <v>COWES BATTERIES AND MORE</v>
      </c>
      <c r="D123" s="1"/>
    </row>
    <row r="124" spans="1:4" x14ac:dyDescent="0.25">
      <c r="A124" s="3" t="str">
        <f>"CRESCENT HEAD SERVICE STN"</f>
        <v>CRESCENT HEAD SERVICE STN</v>
      </c>
      <c r="D124" s="1"/>
    </row>
    <row r="125" spans="1:4" x14ac:dyDescent="0.25">
      <c r="A125" s="3" t="str">
        <f>"CRIKEY CAMPER HIRE"</f>
        <v>CRIKEY CAMPER HIRE</v>
      </c>
      <c r="D125" s="1"/>
    </row>
    <row r="126" spans="1:4" x14ac:dyDescent="0.25">
      <c r="A126" s="3" t="str">
        <f>"CRISP &amp; TAYLOR"</f>
        <v>CRISP &amp; TAYLOR</v>
      </c>
      <c r="D126" s="1"/>
    </row>
    <row r="127" spans="1:4" x14ac:dyDescent="0.25">
      <c r="A127" s="3" t="str">
        <f>"DAVES DISPOSALS"</f>
        <v>DAVES DISPOSALS</v>
      </c>
      <c r="D127" s="1"/>
    </row>
    <row r="128" spans="1:4" x14ac:dyDescent="0.25">
      <c r="A128" s="3" t="str">
        <f>"DAVE'S WORK 'N' SAFETY GEAR"</f>
        <v>DAVE'S WORK 'N' SAFETY GEAR</v>
      </c>
      <c r="D128" s="1"/>
    </row>
    <row r="129" spans="1:4" x14ac:dyDescent="0.25">
      <c r="A129" s="3" t="str">
        <f>"DELAMERE STORE"</f>
        <v>DELAMERE STORE</v>
      </c>
      <c r="D129" s="1"/>
    </row>
    <row r="130" spans="1:4" x14ac:dyDescent="0.25">
      <c r="A130" s="3" t="str">
        <f>"DENILIQUIN BETTA ELECTRICAL"</f>
        <v>DENILIQUIN BETTA ELECTRICAL</v>
      </c>
      <c r="D130" s="1"/>
    </row>
    <row r="131" spans="1:4" x14ac:dyDescent="0.25">
      <c r="A131" s="3" t="str">
        <f>"DESERT DWELLERS"</f>
        <v>DESERT DWELLERS</v>
      </c>
      <c r="D131" s="1"/>
    </row>
    <row r="132" spans="1:4" x14ac:dyDescent="0.25">
      <c r="A132" s="3" t="str">
        <f>"DIMBOOLA STOCKFEED &amp; PRODUCE"</f>
        <v>DIMBOOLA STOCKFEED &amp; PRODUCE</v>
      </c>
      <c r="D132" s="1"/>
    </row>
    <row r="133" spans="1:4" x14ac:dyDescent="0.25">
      <c r="A133" s="3" t="str">
        <f>"DINH HARDWARE &amp; HOMEWARE#"</f>
        <v>DINH HARDWARE &amp; HOMEWARE#</v>
      </c>
      <c r="D133" s="1"/>
    </row>
    <row r="134" spans="1:4" x14ac:dyDescent="0.25">
      <c r="A134" s="3" t="str">
        <f>"DISCOUNT DAVES"</f>
        <v>DISCOUNT DAVES</v>
      </c>
      <c r="D134" s="1"/>
    </row>
    <row r="135" spans="1:4" x14ac:dyDescent="0.25">
      <c r="A135" s="3" t="str">
        <f>"DISCOUNT DAVES - BLAYNEY"</f>
        <v>DISCOUNT DAVES - BLAYNEY</v>
      </c>
      <c r="D135" s="1"/>
    </row>
    <row r="136" spans="1:4" x14ac:dyDescent="0.25">
      <c r="A136" s="3" t="str">
        <f>"DISCOUNT DAVES - PARKES"</f>
        <v>DISCOUNT DAVES - PARKES</v>
      </c>
      <c r="D136" s="1"/>
    </row>
    <row r="137" spans="1:4" x14ac:dyDescent="0.25">
      <c r="A137" s="3" t="str">
        <f>"DISCOUNT DAVES BATHURST"</f>
        <v>DISCOUNT DAVES BATHURST</v>
      </c>
      <c r="D137" s="1"/>
    </row>
    <row r="138" spans="1:4" x14ac:dyDescent="0.25">
      <c r="A138" s="3" t="str">
        <f>"DISCOUNT DAVES COWRA"</f>
        <v>DISCOUNT DAVES COWRA</v>
      </c>
      <c r="D138" s="1"/>
    </row>
    <row r="139" spans="1:4" x14ac:dyDescent="0.25">
      <c r="A139" s="3" t="str">
        <f>"DISCOUNT DAVES WEST WYALONG"</f>
        <v>DISCOUNT DAVES WEST WYALONG</v>
      </c>
      <c r="D139" s="1"/>
    </row>
    <row r="140" spans="1:4" x14ac:dyDescent="0.25">
      <c r="A140" s="3" t="str">
        <f>"DOWN SOUTH CAMPING &amp; OUTDOOR"</f>
        <v>DOWN SOUTH CAMPING &amp; OUTDOOR</v>
      </c>
      <c r="D140" s="1"/>
    </row>
    <row r="141" spans="1:4" x14ac:dyDescent="0.25">
      <c r="A141" s="3" t="str">
        <f>"DOWN UNDER CAMPING"</f>
        <v>DOWN UNDER CAMPING</v>
      </c>
      <c r="D141" s="1"/>
    </row>
    <row r="142" spans="1:4" x14ac:dyDescent="0.25">
      <c r="A142" s="3" t="s">
        <v>1</v>
      </c>
    </row>
    <row r="143" spans="1:4" x14ac:dyDescent="0.25">
      <c r="A143" s="3" t="str">
        <f>"DRIFTA CAMPING KITCHENS"</f>
        <v>DRIFTA CAMPING KITCHENS</v>
      </c>
      <c r="D143" s="1"/>
    </row>
    <row r="144" spans="1:4" x14ac:dyDescent="0.25">
      <c r="A144" s="3" t="str">
        <f>"DUNSBOROUGH O/DOOR SPORTZ"</f>
        <v>DUNSBOROUGH O/DOOR SPORTZ</v>
      </c>
      <c r="D144" s="1"/>
    </row>
    <row r="145" spans="1:4" x14ac:dyDescent="0.25">
      <c r="A145" s="3" t="str">
        <f>"EAST END WELDING"</f>
        <v>EAST END WELDING</v>
      </c>
      <c r="D145" s="1"/>
    </row>
    <row r="146" spans="1:4" x14ac:dyDescent="0.25">
      <c r="A146" s="3" t="str">
        <f>"EAST SIDE TRADING - S'THORPE"</f>
        <v>EAST SIDE TRADING - S'THORPE</v>
      </c>
      <c r="D146" s="1"/>
    </row>
    <row r="147" spans="1:4" x14ac:dyDescent="0.25">
      <c r="A147" s="3" t="str">
        <f>"EASTERN CREEK PERFORMANCE C"</f>
        <v>EASTERN CREEK PERFORMANCE C</v>
      </c>
      <c r="D147" s="1"/>
    </row>
    <row r="148" spans="1:4" x14ac:dyDescent="0.25">
      <c r="A148" s="3" t="str">
        <f>"ECHUCA DISPOSALS"</f>
        <v>ECHUCA DISPOSALS</v>
      </c>
      <c r="D148" s="1"/>
    </row>
    <row r="149" spans="1:4" x14ac:dyDescent="0.25">
      <c r="A149" s="3" t="str">
        <f>"EDEN GAS &amp; GEAR"</f>
        <v>EDEN GAS &amp; GEAR</v>
      </c>
      <c r="D149" s="1"/>
    </row>
    <row r="150" spans="1:4" x14ac:dyDescent="0.25">
      <c r="A150" s="3" t="str">
        <f>"ERLDUNDA MOTEL"</f>
        <v>ERLDUNDA MOTEL</v>
      </c>
      <c r="D150" s="1"/>
    </row>
    <row r="151" spans="1:4" x14ac:dyDescent="0.25">
      <c r="A151" s="3" t="str">
        <f>"ESPERANCE CAMPING &amp; WORKWEAR"</f>
        <v>ESPERANCE CAMPING &amp; WORKWEAR</v>
      </c>
      <c r="D151" s="1"/>
    </row>
    <row r="152" spans="1:4" x14ac:dyDescent="0.25">
      <c r="A152" s="3" t="str">
        <f>"EXMOUTH HARDWARE &amp; BLDG SUPP"</f>
        <v>EXMOUTH HARDWARE &amp; BLDG SUPP</v>
      </c>
      <c r="D152" s="1"/>
    </row>
    <row r="153" spans="1:4" x14ac:dyDescent="0.25">
      <c r="A153" s="3" t="str">
        <f>"EXMOUTH TACKLE &amp; CAMPING SUP"</f>
        <v>EXMOUTH TACKLE &amp; CAMPING SUP</v>
      </c>
      <c r="D153" s="1"/>
    </row>
    <row r="154" spans="1:4" x14ac:dyDescent="0.25">
      <c r="A154" s="3" t="str">
        <f>"FAR OUTDOORS"</f>
        <v>FAR OUTDOORS</v>
      </c>
      <c r="D154" s="1"/>
    </row>
    <row r="155" spans="1:4" x14ac:dyDescent="0.25">
      <c r="A155" s="3" t="str">
        <f>"FARMER JACKS MEEKATHARRA"</f>
        <v>FARMER JACKS MEEKATHARRA</v>
      </c>
    </row>
    <row r="156" spans="1:4" x14ac:dyDescent="0.25">
      <c r="A156" s="3" t="str">
        <f>"FAT RAT TRADING"</f>
        <v>FAT RAT TRADING</v>
      </c>
      <c r="D156" s="1"/>
    </row>
    <row r="157" spans="1:4" x14ac:dyDescent="0.25">
      <c r="A157" s="3" t="str">
        <f>"FITZROY HARDWARE"</f>
        <v>FITZROY HARDWARE</v>
      </c>
      <c r="D157" s="1"/>
    </row>
    <row r="158" spans="1:4" x14ac:dyDescent="0.25">
      <c r="A158" s="3" t="str">
        <f>"FOOTBRIDGE DISPOSALS"</f>
        <v>FOOTBRIDGE DISPOSALS</v>
      </c>
      <c r="D158" s="1"/>
    </row>
    <row r="159" spans="1:4" x14ac:dyDescent="0.25">
      <c r="A159" s="3" t="str">
        <f>"FRASER ISLAND FUELS PTY.LTD."</f>
        <v>FRASER ISLAND FUELS PTY.LTD.</v>
      </c>
      <c r="D159" s="1"/>
    </row>
    <row r="160" spans="1:4" x14ac:dyDescent="0.25">
      <c r="A160" s="3" t="str">
        <f>"FREDDY'S FISHING &amp; OUTDOORS"</f>
        <v>FREDDY'S FISHING &amp; OUTDOORS</v>
      </c>
      <c r="D160" s="1"/>
    </row>
    <row r="161" spans="1:4" x14ac:dyDescent="0.25">
      <c r="A161" s="3" t="str">
        <f>"FREDDY'S FISHING &amp; OUTDOORS"</f>
        <v>FREDDY'S FISHING &amp; OUTDOORS</v>
      </c>
      <c r="D161" s="1"/>
    </row>
    <row r="162" spans="1:4" x14ac:dyDescent="0.25">
      <c r="A162" s="3" t="str">
        <f>"FREDDY'S FISHING &amp; OUTDOORS"</f>
        <v>FREDDY'S FISHING &amp; OUTDOORS</v>
      </c>
      <c r="D162" s="1"/>
    </row>
    <row r="163" spans="1:4" x14ac:dyDescent="0.25">
      <c r="A163" s="3" t="str">
        <f>"FREDDY'S FISHING &amp; OUTDOORS"</f>
        <v>FREDDY'S FISHING &amp; OUTDOORS</v>
      </c>
      <c r="D163" s="1"/>
    </row>
    <row r="164" spans="1:4" x14ac:dyDescent="0.25">
      <c r="A164" s="3" t="str">
        <f>"FREDDY'S FISHING &amp; OUTDOORS"</f>
        <v>FREDDY'S FISHING &amp; OUTDOORS</v>
      </c>
      <c r="D164" s="1"/>
    </row>
    <row r="165" spans="1:4" x14ac:dyDescent="0.25">
      <c r="A165" s="3" t="str">
        <f>"FREDDY'S FISHING &amp; OUTDOORS"</f>
        <v>FREDDY'S FISHING &amp; OUTDOORS</v>
      </c>
      <c r="D165" s="1"/>
    </row>
    <row r="166" spans="1:4" x14ac:dyDescent="0.25">
      <c r="A166" s="3" t="str">
        <f>"FREDDY'S FISHING &amp; OUTDOORS"</f>
        <v>FREDDY'S FISHING &amp; OUTDOORS</v>
      </c>
      <c r="D166" s="1"/>
    </row>
    <row r="167" spans="1:4" x14ac:dyDescent="0.25">
      <c r="A167" s="3" t="str">
        <f>"FREERANGE SUPPLIES"</f>
        <v>FREERANGE SUPPLIES</v>
      </c>
      <c r="D167" s="1"/>
    </row>
    <row r="168" spans="1:4" x14ac:dyDescent="0.25">
      <c r="A168" s="3" t="str">
        <f>"FRONTLINE STORES"</f>
        <v>FRONTLINE STORES</v>
      </c>
      <c r="D168" s="1"/>
    </row>
    <row r="169" spans="1:4" x14ac:dyDescent="0.25">
      <c r="A169" s="3" t="str">
        <f>"G &amp; R WILLS WINNELLIE"</f>
        <v>G &amp; R WILLS WINNELLIE</v>
      </c>
      <c r="D169" s="1"/>
    </row>
    <row r="170" spans="1:4" x14ac:dyDescent="0.25">
      <c r="A170" s="3" t="str">
        <f>"G&amp;L WHOLESALERS P/L"</f>
        <v>G&amp;L WHOLESALERS P/L</v>
      </c>
      <c r="D170" s="1"/>
    </row>
    <row r="171" spans="1:4" x14ac:dyDescent="0.25">
      <c r="A171" s="3" t="str">
        <f>"GARLICK'S HARDWARE"</f>
        <v>GARLICK'S HARDWARE</v>
      </c>
      <c r="D171" s="1"/>
    </row>
    <row r="172" spans="1:4" x14ac:dyDescent="0.25">
      <c r="A172" s="3" t="s">
        <v>0</v>
      </c>
      <c r="D172" s="1"/>
    </row>
    <row r="173" spans="1:4" x14ac:dyDescent="0.25">
      <c r="A173" s="3" t="str">
        <f>"GAWLER FISHING &amp; OUTDOORS"</f>
        <v>GAWLER FISHING &amp; OUTDOORS</v>
      </c>
      <c r="D173" s="1"/>
    </row>
    <row r="174" spans="1:4" x14ac:dyDescent="0.25">
      <c r="A174" s="3" t="str">
        <f>"GEELONG 4WD &amp; CAMPING"</f>
        <v>GEELONG 4WD &amp; CAMPING</v>
      </c>
      <c r="D174" s="1"/>
    </row>
    <row r="175" spans="1:4" x14ac:dyDescent="0.25">
      <c r="A175" s="3" t="str">
        <f>"GEOGRAPHE CAMPING &amp; TACKLEWO"</f>
        <v>GEOGRAPHE CAMPING &amp; TACKLEWO</v>
      </c>
      <c r="D175" s="1"/>
    </row>
    <row r="176" spans="1:4" x14ac:dyDescent="0.25">
      <c r="A176" s="3" t="str">
        <f>"GEORGE TAYLOR STORE"</f>
        <v>GEORGE TAYLOR STORE</v>
      </c>
      <c r="D176" s="1"/>
    </row>
    <row r="177" spans="1:4" x14ac:dyDescent="0.25">
      <c r="A177" s="3" t="str">
        <f>"GETAWAY CAMPING UNANDERRA"</f>
        <v>GETAWAY CAMPING UNANDERRA</v>
      </c>
      <c r="D177" s="1"/>
    </row>
    <row r="178" spans="1:4" x14ac:dyDescent="0.25">
      <c r="A178" s="3" t="str">
        <f>"GETAWAY DISPOSALS"</f>
        <v>GETAWAY DISPOSALS</v>
      </c>
      <c r="D178" s="1"/>
    </row>
    <row r="179" spans="1:4" x14ac:dyDescent="0.25">
      <c r="A179" s="3" t="str">
        <f>"GETAWAY OUTDOORS BALCATTA"</f>
        <v>GETAWAY OUTDOORS BALCATTA</v>
      </c>
      <c r="D179" s="1"/>
    </row>
    <row r="180" spans="1:4" x14ac:dyDescent="0.25">
      <c r="A180" s="3" t="str">
        <f>"GETAWAY OUTDOORS COCKBURN"</f>
        <v>GETAWAY OUTDOORS COCKBURN</v>
      </c>
      <c r="D180" s="1"/>
    </row>
    <row r="181" spans="1:4" x14ac:dyDescent="0.25">
      <c r="A181" s="3" t="str">
        <f>"GETAWAY OUTDOORS GERALDTON"</f>
        <v>GETAWAY OUTDOORS GERALDTON</v>
      </c>
      <c r="D181" s="1"/>
    </row>
    <row r="182" spans="1:4" x14ac:dyDescent="0.25">
      <c r="A182" s="3" t="str">
        <f>"GETAWAY OUTDOORS KELMSCOTT"</f>
        <v>GETAWAY OUTDOORS KELMSCOTT</v>
      </c>
      <c r="D182" s="1"/>
    </row>
    <row r="183" spans="1:4" x14ac:dyDescent="0.25">
      <c r="A183" s="3" t="str">
        <f>"GETAWAY OUTDOORS MANDURAH"</f>
        <v>GETAWAY OUTDOORS MANDURAH</v>
      </c>
      <c r="D183" s="1"/>
    </row>
    <row r="184" spans="1:4" x14ac:dyDescent="0.25">
      <c r="A184" s="3" t="str">
        <f>"GIN GIN HARDWARE"</f>
        <v>GIN GIN HARDWARE</v>
      </c>
      <c r="D184" s="1"/>
    </row>
    <row r="185" spans="1:4" x14ac:dyDescent="0.25">
      <c r="A185" s="3" t="str">
        <f>"GLADSTONE CAMPING WORLD"</f>
        <v>GLADSTONE CAMPING WORLD</v>
      </c>
      <c r="D185" s="1"/>
    </row>
    <row r="186" spans="1:4" x14ac:dyDescent="0.25">
      <c r="A186" s="3" t="str">
        <f>"GLYNDE M10"</f>
        <v>GLYNDE M10</v>
      </c>
      <c r="D186" s="1"/>
    </row>
    <row r="187" spans="1:4" x14ac:dyDescent="0.25">
      <c r="A187" s="3" t="str">
        <f>"GO CAMPING"</f>
        <v>GO CAMPING</v>
      </c>
      <c r="D187" s="1"/>
    </row>
    <row r="188" spans="1:4" x14ac:dyDescent="0.25">
      <c r="A188" s="3" t="str">
        <f>"GO MARKETING FUND PTY LTD"</f>
        <v>GO MARKETING FUND PTY LTD</v>
      </c>
      <c r="D188" s="1"/>
    </row>
    <row r="189" spans="1:4" x14ac:dyDescent="0.25">
      <c r="A189" s="3" t="str">
        <f>"GOOD SPORTS SCOTTSDALE"</f>
        <v>GOOD SPORTS SCOTTSDALE</v>
      </c>
      <c r="D189" s="1"/>
    </row>
    <row r="190" spans="1:4" x14ac:dyDescent="0.25">
      <c r="A190" s="3" t="str">
        <f>"GOOD SPORTS ST HELENS"</f>
        <v>GOOD SPORTS ST HELENS</v>
      </c>
      <c r="D190" s="1"/>
    </row>
    <row r="191" spans="1:4" x14ac:dyDescent="0.25">
      <c r="A191" s="3" t="str">
        <f>"GOULBURN DISPOSALS &amp; CAMPING"</f>
        <v>GOULBURN DISPOSALS &amp; CAMPING</v>
      </c>
      <c r="D191" s="1"/>
    </row>
    <row r="192" spans="1:4" x14ac:dyDescent="0.25">
      <c r="A192" s="3" t="str">
        <f>"GOVE WAREHOUSE"</f>
        <v>GOVE WAREHOUSE</v>
      </c>
      <c r="D192" s="1"/>
    </row>
    <row r="193" spans="1:4" x14ac:dyDescent="0.25">
      <c r="A193" s="3" t="str">
        <f>"GPC ASIA PACIFIC"</f>
        <v>GPC ASIA PACIFIC</v>
      </c>
      <c r="D193" s="1"/>
    </row>
    <row r="194" spans="1:4" x14ac:dyDescent="0.25">
      <c r="A194" s="3" t="str">
        <f>"GRAEME HARRIS BUNBURY"</f>
        <v>GRAEME HARRIS BUNBURY</v>
      </c>
      <c r="D194" s="1"/>
    </row>
    <row r="195" spans="1:4" x14ac:dyDescent="0.25">
      <c r="A195" s="3" t="str">
        <f>"GRAEME HARRIS GUNS PTY LTD"</f>
        <v>GRAEME HARRIS GUNS PTY LTD</v>
      </c>
      <c r="D195" s="1"/>
    </row>
    <row r="196" spans="1:4" x14ac:dyDescent="0.25">
      <c r="A196" s="3" t="str">
        <f>"GREAT OUTDOORS ALBURY"</f>
        <v>GREAT OUTDOORS ALBURY</v>
      </c>
      <c r="D196" s="1"/>
    </row>
    <row r="197" spans="1:4" x14ac:dyDescent="0.25">
      <c r="A197" s="3" t="str">
        <f>"GREAT OUTDOORS CENTRE WACOL."</f>
        <v>GREAT OUTDOORS CENTRE WACOL.</v>
      </c>
      <c r="D197" s="1"/>
    </row>
    <row r="198" spans="1:4" x14ac:dyDescent="0.25">
      <c r="A198" s="3" t="str">
        <f>"GUNDY SPORTS CENTRE"</f>
        <v>GUNDY SPORTS CENTRE</v>
      </c>
      <c r="D198" s="1"/>
    </row>
    <row r="199" spans="1:4" x14ac:dyDescent="0.25">
      <c r="A199" s="3" t="str">
        <f>"HALLS CREEK IGA EXPRESS"</f>
        <v>HALLS CREEK IGA EXPRESS</v>
      </c>
      <c r="D199" s="1"/>
    </row>
    <row r="200" spans="1:4" x14ac:dyDescent="0.25">
      <c r="A200" s="3" t="str">
        <f>"HARDMAN WINDSCREENS &amp; OUTDOO"</f>
        <v>HARDMAN WINDSCREENS &amp; OUTDOO</v>
      </c>
      <c r="D200" s="1"/>
    </row>
    <row r="201" spans="1:4" x14ac:dyDescent="0.25">
      <c r="A201" s="3" t="str">
        <f>"HARDWARE &amp; GENERAL"</f>
        <v>HARDWARE &amp; GENERAL</v>
      </c>
      <c r="D201" s="1"/>
    </row>
    <row r="202" spans="1:4" x14ac:dyDescent="0.25">
      <c r="A202" s="3" t="str">
        <f>"HARRYS CAMPING SUPPLIES"</f>
        <v>HARRYS CAMPING SUPPLIES</v>
      </c>
      <c r="D202" s="1"/>
    </row>
    <row r="203" spans="1:4" x14ac:dyDescent="0.25">
      <c r="A203" s="3" t="str">
        <f>"HAWKER MOTORS"</f>
        <v>HAWKER MOTORS</v>
      </c>
      <c r="D203" s="1"/>
    </row>
    <row r="204" spans="1:4" x14ac:dyDescent="0.25">
      <c r="A204" s="3" t="str">
        <f>"HEADING OUTDOORS P/L"</f>
        <v>HEADING OUTDOORS P/L</v>
      </c>
      <c r="D204" s="1"/>
    </row>
    <row r="205" spans="1:4" x14ac:dyDescent="0.25">
      <c r="A205" s="3" t="str">
        <f>"HEDLAND EMPORIUM"</f>
        <v>HEDLAND EMPORIUM</v>
      </c>
      <c r="D205" s="1"/>
    </row>
    <row r="206" spans="1:4" x14ac:dyDescent="0.25">
      <c r="A206" s="3" t="str">
        <f>"HENDERSONS CANVAS"</f>
        <v>HENDERSONS CANVAS</v>
      </c>
      <c r="D206" s="1"/>
    </row>
    <row r="207" spans="1:4" x14ac:dyDescent="0.25">
      <c r="A207" s="3" t="str">
        <f>"HI-DIP TROPHIES &amp; ENGRAVING"</f>
        <v>HI-DIP TROPHIES &amp; ENGRAVING</v>
      </c>
      <c r="D207" s="1"/>
    </row>
    <row r="208" spans="1:4" x14ac:dyDescent="0.25">
      <c r="A208" s="3" t="str">
        <f>"HOOK LINE &amp; SINKER"</f>
        <v>HOOK LINE &amp; SINKER</v>
      </c>
      <c r="D208" s="1"/>
    </row>
    <row r="209" spans="1:4" x14ac:dyDescent="0.25">
      <c r="A209" s="3" t="str">
        <f>"HOOKED-ON ANGLING &amp; OUTDOORS"</f>
        <v>HOOKED-ON ANGLING &amp; OUTDOORS</v>
      </c>
      <c r="D209" s="1"/>
    </row>
    <row r="210" spans="1:4" x14ac:dyDescent="0.25">
      <c r="A210" s="3" t="str">
        <f>"HORIZON LEISURE PTY LTD"</f>
        <v>HORIZON LEISURE PTY LTD</v>
      </c>
      <c r="D210" s="1"/>
    </row>
    <row r="211" spans="1:4" x14ac:dyDescent="0.25">
      <c r="A211" s="3" t="str">
        <f>"HORIZONS -"</f>
        <v>HORIZONS -</v>
      </c>
      <c r="D211" s="1"/>
    </row>
    <row r="212" spans="1:4" x14ac:dyDescent="0.25">
      <c r="A212" s="3" t="str">
        <f>"HUMPTY DOO HARDWARE"</f>
        <v>HUMPTY DOO HARDWARE</v>
      </c>
      <c r="D212" s="1"/>
    </row>
    <row r="213" spans="1:4" x14ac:dyDescent="0.25">
      <c r="A213" s="3" t="str">
        <f>"IGA SUPERMARKET"</f>
        <v>IGA SUPERMARKET</v>
      </c>
      <c r="D213" s="1"/>
    </row>
    <row r="214" spans="1:4" x14ac:dyDescent="0.25">
      <c r="A214" s="3" t="str">
        <f>"INDEPENDENT HARDWARE GROUP"</f>
        <v>INDEPENDENT HARDWARE GROUP</v>
      </c>
      <c r="D214" s="1"/>
    </row>
    <row r="215" spans="1:4" x14ac:dyDescent="0.25">
      <c r="A215" s="3" t="str">
        <f>"INGRAMS HOME HARDWARE (D)"</f>
        <v>INGRAMS HOME HARDWARE (D)</v>
      </c>
      <c r="D215" s="1"/>
    </row>
    <row r="216" spans="1:4" x14ac:dyDescent="0.25">
      <c r="A216" s="3" t="str">
        <f>"INTENTS FISHING &amp; OUTDOORS"</f>
        <v>INTENTS FISHING &amp; OUTDOORS</v>
      </c>
      <c r="D216" s="1"/>
    </row>
    <row r="217" spans="1:4" x14ac:dyDescent="0.25">
      <c r="A217" s="3" t="str">
        <f>"JABIRU FOODLAND"</f>
        <v>JABIRU FOODLAND</v>
      </c>
      <c r="D217" s="1"/>
    </row>
    <row r="218" spans="1:4" x14ac:dyDescent="0.25">
      <c r="A218" s="3" t="str">
        <f>"JEFF'S SHED PTY LTD"</f>
        <v>JEFF'S SHED PTY LTD</v>
      </c>
      <c r="D218" s="1"/>
    </row>
    <row r="219" spans="1:4" x14ac:dyDescent="0.25">
      <c r="A219" s="3" t="str">
        <f>"JOHNNO'S CAMPER TRAILERS"</f>
        <v>JOHNNO'S CAMPER TRAILERS</v>
      </c>
      <c r="D219" s="1"/>
    </row>
    <row r="220" spans="1:4" x14ac:dyDescent="0.25">
      <c r="A220" s="3" t="str">
        <f>"JONO AND JOHNO"</f>
        <v>JONO AND JOHNO</v>
      </c>
      <c r="D220" s="1"/>
    </row>
    <row r="221" spans="1:4" x14ac:dyDescent="0.25">
      <c r="A221" s="3" t="str">
        <f>"JONO AND JOHNO"</f>
        <v>JONO AND JOHNO</v>
      </c>
      <c r="D221" s="1"/>
    </row>
    <row r="222" spans="1:4" x14ac:dyDescent="0.25">
      <c r="A222" s="3" t="str">
        <f>"JUDEY'S BROWSE IN."</f>
        <v>JUDEY'S BROWSE IN.</v>
      </c>
      <c r="D222" s="1"/>
    </row>
    <row r="223" spans="1:4" x14ac:dyDescent="0.25">
      <c r="A223" s="3" t="str">
        <f>"KALBARRI SPORTS &amp; DIVE"</f>
        <v>KALBARRI SPORTS &amp; DIVE</v>
      </c>
      <c r="D223" s="1"/>
    </row>
    <row r="224" spans="1:4" x14ac:dyDescent="0.25">
      <c r="A224" s="3" t="str">
        <f>"KALBARRI WAREHOUSE"</f>
        <v>KALBARRI WAREHOUSE</v>
      </c>
      <c r="D224" s="1"/>
    </row>
    <row r="225" spans="1:4" x14ac:dyDescent="0.25">
      <c r="A225" s="3" t="str">
        <f>"KAMIKAZE FISHING &amp; CAMPING"</f>
        <v>KAMIKAZE FISHING &amp; CAMPING</v>
      </c>
      <c r="D225" s="1"/>
    </row>
    <row r="226" spans="1:4" x14ac:dyDescent="0.25">
      <c r="A226" s="3" t="str">
        <f>"KATHERINE CAMPING &amp; FISHING"</f>
        <v>KATHERINE CAMPING &amp; FISHING</v>
      </c>
      <c r="D226" s="1"/>
    </row>
    <row r="227" spans="1:4" x14ac:dyDescent="0.25">
      <c r="A227" s="3" t="str">
        <f>"KEATING BROS HARDWARE"</f>
        <v>KEATING BROS HARDWARE</v>
      </c>
      <c r="D227" s="1"/>
    </row>
    <row r="228" spans="1:4" x14ac:dyDescent="0.25">
      <c r="A228" s="3" t="str">
        <f>"KENILWORTH 4 SQUARE S'MARKET"</f>
        <v>KENILWORTH 4 SQUARE S'MARKET</v>
      </c>
      <c r="D228" s="1"/>
    </row>
    <row r="229" spans="1:4" x14ac:dyDescent="0.25">
      <c r="A229" s="3" t="str">
        <f>"KIMBERLEY CAMPING &amp; OUTBACK"</f>
        <v>KIMBERLEY CAMPING &amp; OUTBACK</v>
      </c>
      <c r="D229" s="1"/>
    </row>
    <row r="230" spans="1:4" x14ac:dyDescent="0.25">
      <c r="A230" s="3" t="str">
        <f>"KOLLIOU HARDWARE"</f>
        <v>KOLLIOU HARDWARE</v>
      </c>
      <c r="D230" s="1"/>
    </row>
    <row r="231" spans="1:4" x14ac:dyDescent="0.25">
      <c r="A231" s="3" t="str">
        <f>"LAKE MULWALA FISHING &amp; SKI"</f>
        <v>LAKE MULWALA FISHING &amp; SKI</v>
      </c>
      <c r="D231" s="1"/>
    </row>
    <row r="232" spans="1:4" x14ac:dyDescent="0.25">
      <c r="A232" s="3" t="str">
        <f>"LAKES ARMY DISPOSALS"</f>
        <v>LAKES ARMY DISPOSALS</v>
      </c>
      <c r="D232" s="1"/>
    </row>
    <row r="233" spans="1:4" x14ac:dyDescent="0.25">
      <c r="A233" s="3" t="str">
        <f>"LANDMARK - BIRCHIP"</f>
        <v>LANDMARK - BIRCHIP</v>
      </c>
      <c r="D233" s="1"/>
    </row>
    <row r="234" spans="1:4" x14ac:dyDescent="0.25">
      <c r="A234" s="3" t="str">
        <f>"LLOYDS OF MARGARET RIVER"</f>
        <v>LLOYDS OF MARGARET RIVER</v>
      </c>
      <c r="D234" s="1"/>
    </row>
    <row r="235" spans="1:4" x14ac:dyDescent="0.25">
      <c r="A235" s="3" t="str">
        <f>"LODDON VALLEY DISPOSALS"</f>
        <v>LODDON VALLEY DISPOSALS</v>
      </c>
      <c r="D235" s="1"/>
    </row>
    <row r="236" spans="1:4" x14ac:dyDescent="0.25">
      <c r="A236" s="3" t="str">
        <f>"LOXTON HARDWARE"</f>
        <v>LOXTON HARDWARE</v>
      </c>
      <c r="D236" s="1"/>
    </row>
    <row r="237" spans="1:4" x14ac:dyDescent="0.25">
      <c r="A237" s="3" t="str">
        <f>"LV BODINNAR PTY LTD"</f>
        <v>LV BODINNAR PTY LTD</v>
      </c>
      <c r="D237" s="1"/>
    </row>
    <row r="238" spans="1:4" x14ac:dyDescent="0.25">
      <c r="A238" s="3" t="str">
        <f>"LYAL EALES STORES"</f>
        <v>LYAL EALES STORES</v>
      </c>
      <c r="D238" s="1"/>
    </row>
    <row r="239" spans="1:4" x14ac:dyDescent="0.25">
      <c r="A239" s="3" t="str">
        <f>"MAC DONNELL RANGE HOLIDAY PA"</f>
        <v>MAC DONNELL RANGE HOLIDAY PA</v>
      </c>
      <c r="D239" s="1"/>
    </row>
    <row r="240" spans="1:4" x14ac:dyDescent="0.25">
      <c r="A240" s="3" t="str">
        <f>"MACLEAN OUTDOORS"</f>
        <v>MACLEAN OUTDOORS</v>
      </c>
      <c r="D240" s="1"/>
    </row>
    <row r="241" spans="1:4" x14ac:dyDescent="0.25">
      <c r="A241" s="3" t="str">
        <f>"MAD HARRYS PTY LTD"</f>
        <v>MAD HARRYS PTY LTD</v>
      </c>
      <c r="D241" s="1"/>
    </row>
    <row r="242" spans="1:4" x14ac:dyDescent="0.25">
      <c r="A242" s="3" t="str">
        <f>"MALLEE BUILDING &amp; ELECTRICAL"</f>
        <v>MALLEE BUILDING &amp; ELECTRICAL</v>
      </c>
      <c r="D242" s="1"/>
    </row>
    <row r="243" spans="1:4" x14ac:dyDescent="0.25">
      <c r="A243" s="3" t="str">
        <f>"MANINGRIDA PROGRESS ASSOC"</f>
        <v>MANINGRIDA PROGRESS ASSOC</v>
      </c>
      <c r="D243" s="1"/>
    </row>
    <row r="244" spans="1:4" x14ac:dyDescent="0.25">
      <c r="A244" s="3" t="str">
        <f>"MANJIMUP TRADING CO PTY LTD"</f>
        <v>MANJIMUP TRADING CO PTY LTD</v>
      </c>
      <c r="D244" s="1"/>
    </row>
    <row r="245" spans="1:4" x14ac:dyDescent="0.25">
      <c r="A245" s="3" t="str">
        <f>"MID MURRAY GAS CENTRE"</f>
        <v>MID MURRAY GAS CENTRE</v>
      </c>
      <c r="D245" s="1"/>
    </row>
    <row r="246" spans="1:4" x14ac:dyDescent="0.25">
      <c r="A246" s="3" t="str">
        <f>"MINLATON AUTO CENTRE P/L"</f>
        <v>MINLATON AUTO CENTRE P/L</v>
      </c>
      <c r="D246" s="1"/>
    </row>
    <row r="247" spans="1:4" x14ac:dyDescent="0.25">
      <c r="A247" s="3" t="str">
        <f>"MINLATON DISCOUNTERS"</f>
        <v>MINLATON DISCOUNTERS</v>
      </c>
      <c r="D247" s="1"/>
    </row>
    <row r="248" spans="1:4" x14ac:dyDescent="0.25">
      <c r="A248" s="3" t="str">
        <f>"MITRE 10 AUSTRALIA LTD"</f>
        <v>MITRE 10 AUSTRALIA LTD</v>
      </c>
      <c r="D248" s="1"/>
    </row>
    <row r="249" spans="1:4" x14ac:dyDescent="0.25">
      <c r="A249" s="3" t="str">
        <f>"MOONTA HARDWARE &amp; SALVAGE"</f>
        <v>MOONTA HARDWARE &amp; SALVAGE</v>
      </c>
      <c r="D249" s="1"/>
    </row>
    <row r="250" spans="1:4" x14ac:dyDescent="0.25">
      <c r="A250" s="3" t="str">
        <f>"MOORES HARDWARE"</f>
        <v>MOORES HARDWARE</v>
      </c>
      <c r="D250" s="1"/>
    </row>
    <row r="251" spans="1:4" x14ac:dyDescent="0.25">
      <c r="A251" s="3" t="str">
        <f>"MORANS STORE 2008 PTY LTD"</f>
        <v>MORANS STORE 2008 PTY LTD</v>
      </c>
      <c r="D251" s="1"/>
    </row>
    <row r="252" spans="1:4" x14ac:dyDescent="0.25">
      <c r="A252" s="3" t="str">
        <f>"MORRIS STORE"</f>
        <v>MORRIS STORE</v>
      </c>
      <c r="D252" s="1"/>
    </row>
    <row r="253" spans="1:4" x14ac:dyDescent="0.25">
      <c r="A253" s="3" t="str">
        <f>"MOSSMAN HARDWARE"</f>
        <v>MOSSMAN HARDWARE</v>
      </c>
      <c r="D253" s="1"/>
    </row>
    <row r="254" spans="1:4" x14ac:dyDescent="0.25">
      <c r="A254" s="3" t="str">
        <f>"MT BEAUTY H'WARE &amp; DRAPERY"</f>
        <v>MT BEAUTY H'WARE &amp; DRAPERY</v>
      </c>
      <c r="D254" s="1"/>
    </row>
    <row r="255" spans="1:4" x14ac:dyDescent="0.25">
      <c r="A255" s="3" t="str">
        <f>"MUDGEE CAMPING WORLD"</f>
        <v>MUDGEE CAMPING WORLD</v>
      </c>
      <c r="D255" s="1"/>
    </row>
    <row r="256" spans="1:4" x14ac:dyDescent="0.25">
      <c r="A256" s="3" t="str">
        <f>"MULLUMBIMBY DISPOSALS."</f>
        <v>MULLUMBIMBY DISPOSALS.</v>
      </c>
      <c r="D256" s="1"/>
    </row>
    <row r="257" spans="1:4" x14ac:dyDescent="0.25">
      <c r="A257" s="3" t="str">
        <f>"MURRAY BRIDGE MITRE 10"</f>
        <v>MURRAY BRIDGE MITRE 10</v>
      </c>
      <c r="D257" s="1"/>
    </row>
    <row r="258" spans="1:4" x14ac:dyDescent="0.25">
      <c r="A258" s="3" t="str">
        <f>"MUZZYS HARDWARE"</f>
        <v>MUZZYS HARDWARE</v>
      </c>
      <c r="D258" s="1"/>
    </row>
    <row r="259" spans="1:4" x14ac:dyDescent="0.25">
      <c r="A259" s="3" t="str">
        <f>"MYSTIC MOUNTAIN OUTDOORS"</f>
        <v>MYSTIC MOUNTAIN OUTDOORS</v>
      </c>
      <c r="D259" s="1"/>
    </row>
    <row r="260" spans="1:4" x14ac:dyDescent="0.25">
      <c r="A260" s="3" t="str">
        <f>"N.T. GENERAL STORE"</f>
        <v>N.T. GENERAL STORE</v>
      </c>
      <c r="D260" s="1"/>
    </row>
    <row r="261" spans="1:4" x14ac:dyDescent="0.25">
      <c r="A261" s="3" t="str">
        <f>"NAGAMBIE OUTDOORS"</f>
        <v>NAGAMBIE OUTDOORS</v>
      </c>
      <c r="D261" s="1"/>
    </row>
    <row r="262" spans="1:4" x14ac:dyDescent="0.25">
      <c r="A262" s="3" t="str">
        <f>"NAMBOUR DISPOSALS &amp; CAMPING"</f>
        <v>NAMBOUR DISPOSALS &amp; CAMPING</v>
      </c>
      <c r="D262" s="1"/>
    </row>
    <row r="263" spans="1:4" x14ac:dyDescent="0.25">
      <c r="A263" s="3" t="str">
        <f>"NEILSONS HARDWARE"</f>
        <v>NEILSONS HARDWARE</v>
      </c>
      <c r="D263" s="1"/>
    </row>
    <row r="264" spans="1:4" x14ac:dyDescent="0.25">
      <c r="A264" s="3" t="str">
        <f>"NORMANVILLE SERVICE STATION"</f>
        <v>NORMANVILLE SERVICE STATION</v>
      </c>
      <c r="D264" s="1"/>
    </row>
    <row r="265" spans="1:4" x14ac:dyDescent="0.25">
      <c r="A265" s="3" t="str">
        <f>"NORTHAM MITRE 10"</f>
        <v>NORTHAM MITRE 10</v>
      </c>
      <c r="D265" s="1"/>
    </row>
    <row r="266" spans="1:4" x14ac:dyDescent="0.25">
      <c r="A266" s="3" t="str">
        <f>"NORTHERN CARAVAN &amp; OUTDOOR"</f>
        <v>NORTHERN CARAVAN &amp; OUTDOOR</v>
      </c>
      <c r="D266" s="1"/>
    </row>
    <row r="267" spans="1:4" x14ac:dyDescent="0.25">
      <c r="A267" s="3" t="str">
        <f>"OASIS CAFE."</f>
        <v>OASIS CAFE.</v>
      </c>
      <c r="D267" s="1"/>
    </row>
    <row r="268" spans="1:4" x14ac:dyDescent="0.25">
      <c r="A268" s="3" t="str">
        <f>"OUTBACK ADVENTURES"</f>
        <v>OUTBACK ADVENTURES</v>
      </c>
      <c r="D268" s="1"/>
    </row>
    <row r="269" spans="1:4" x14ac:dyDescent="0.25">
      <c r="A269" s="3" t="str">
        <f>"OUTDOOR PLEASURE"</f>
        <v>OUTDOOR PLEASURE</v>
      </c>
      <c r="D269" s="1"/>
    </row>
    <row r="270" spans="1:4" x14ac:dyDescent="0.25">
      <c r="A270" s="3" t="str">
        <f>"OUTDOORISM"</f>
        <v>OUTDOORISM</v>
      </c>
      <c r="D270" s="1"/>
    </row>
    <row r="271" spans="1:4" x14ac:dyDescent="0.25">
      <c r="A271" s="3" t="str">
        <f>"OZE 4X4"</f>
        <v>OZE 4X4</v>
      </c>
      <c r="D271" s="1"/>
    </row>
    <row r="272" spans="1:4" x14ac:dyDescent="0.25">
      <c r="A272" s="3" t="str">
        <f>"PALMWOODS FARM &amp; GARDEN SUPP"</f>
        <v>PALMWOODS FARM &amp; GARDEN SUPP</v>
      </c>
      <c r="D272" s="1"/>
    </row>
    <row r="273" spans="1:4" x14ac:dyDescent="0.25">
      <c r="A273" s="3" t="str">
        <f>"PARKES 4X4 &amp; OUTDOOR"</f>
        <v>PARKES 4X4 &amp; OUTDOOR</v>
      </c>
      <c r="D273" s="1"/>
    </row>
    <row r="274" spans="1:4" x14ac:dyDescent="0.25">
      <c r="A274" s="3" t="str">
        <f>"PEMBERTON GARAGE &amp; SERVICE"</f>
        <v>PEMBERTON GARAGE &amp; SERVICE</v>
      </c>
      <c r="D274" s="1"/>
    </row>
    <row r="275" spans="1:4" x14ac:dyDescent="0.25">
      <c r="A275" s="3" t="str">
        <f>"PETERBOROUGH HARDWARE"</f>
        <v>PETERBOROUGH HARDWARE</v>
      </c>
      <c r="D275" s="1"/>
    </row>
    <row r="276" spans="1:4" x14ac:dyDescent="0.25">
      <c r="A276" s="3" t="str">
        <f>"POPES HOME TIMBER &amp; HARDWARE"</f>
        <v>POPES HOME TIMBER &amp; HARDWARE</v>
      </c>
    </row>
    <row r="277" spans="1:4" x14ac:dyDescent="0.25">
      <c r="A277" s="3" t="str">
        <f>"PORT CAMPBELL GENERAL STORE."</f>
        <v>PORT CAMPBELL GENERAL STORE.</v>
      </c>
      <c r="D277" s="1"/>
    </row>
    <row r="278" spans="1:4" x14ac:dyDescent="0.25">
      <c r="A278" s="3" t="str">
        <f>"PORT LINCOLN MITRE 10"</f>
        <v>PORT LINCOLN MITRE 10</v>
      </c>
      <c r="D278" s="1"/>
    </row>
    <row r="279" spans="1:4" x14ac:dyDescent="0.25">
      <c r="A279" s="3" t="str">
        <f>"POSTIES GENERAL STORE"</f>
        <v>POSTIES GENERAL STORE</v>
      </c>
      <c r="D279" s="1"/>
    </row>
    <row r="280" spans="1:4" x14ac:dyDescent="0.25">
      <c r="A280" s="3" t="str">
        <f>"PRESTIGE CARAVANS GEELONG"</f>
        <v>PRESTIGE CARAVANS GEELONG</v>
      </c>
      <c r="D280" s="1"/>
    </row>
    <row r="281" spans="1:4" x14ac:dyDescent="0.25">
      <c r="A281" s="3" t="str">
        <f>"PRO 4X4"</f>
        <v>PRO 4X4</v>
      </c>
      <c r="D281" s="1"/>
    </row>
    <row r="282" spans="1:4" x14ac:dyDescent="0.25">
      <c r="A282" s="3" t="str">
        <f>"QCC (NSW) PTY LTD"</f>
        <v>QCC (NSW) PTY LTD</v>
      </c>
      <c r="D282" s="1"/>
    </row>
    <row r="283" spans="1:4" x14ac:dyDescent="0.25">
      <c r="A283" s="3" t="str">
        <f>"QUICK PITCH CAMPERS"</f>
        <v>QUICK PITCH CAMPERS</v>
      </c>
      <c r="D283" s="1"/>
    </row>
    <row r="284" spans="1:4" x14ac:dyDescent="0.25">
      <c r="A284" s="3" t="str">
        <f>"QUORN AUTOPORT"</f>
        <v>QUORN AUTOPORT</v>
      </c>
      <c r="D284" s="1"/>
    </row>
    <row r="285" spans="1:4" x14ac:dyDescent="0.25">
      <c r="A285" s="3" t="str">
        <f>"R &amp; K GAS SUPPLIES"</f>
        <v>R &amp; K GAS SUPPLIES</v>
      </c>
      <c r="D285" s="1"/>
    </row>
    <row r="286" spans="1:4" x14ac:dyDescent="0.25">
      <c r="A286" s="3" t="str">
        <f>"R E S"</f>
        <v>R E S</v>
      </c>
      <c r="D286" s="1"/>
    </row>
    <row r="287" spans="1:4" x14ac:dyDescent="0.25">
      <c r="A287" s="3" t="str">
        <f>"RAINBOW BEACH CAMPING"</f>
        <v>RAINBOW BEACH CAMPING</v>
      </c>
      <c r="D287" s="1"/>
    </row>
    <row r="288" spans="1:4" x14ac:dyDescent="0.25">
      <c r="A288" s="3" t="str">
        <f>"RANGER OUTDOORS - BENTLEY"</f>
        <v>RANGER OUTDOORS - BENTLEY</v>
      </c>
      <c r="D288" s="1"/>
    </row>
    <row r="289" spans="1:4" x14ac:dyDescent="0.25">
      <c r="A289" s="3" t="str">
        <f>"RED SUN"</f>
        <v>RED SUN</v>
      </c>
      <c r="D289" s="1"/>
    </row>
    <row r="290" spans="1:4" x14ac:dyDescent="0.25">
      <c r="A290" s="3" t="str">
        <f>"REPCO - BAYSWATER"</f>
        <v>REPCO - BAYSWATER</v>
      </c>
      <c r="D290" s="1"/>
    </row>
    <row r="291" spans="1:4" x14ac:dyDescent="0.25">
      <c r="A291" s="3" t="str">
        <f>"REPCO - EMERALD"</f>
        <v>REPCO - EMERALD</v>
      </c>
      <c r="D291" s="1"/>
    </row>
    <row r="292" spans="1:4" x14ac:dyDescent="0.25">
      <c r="A292" s="3" t="str">
        <f>"REPCO DIST CENTRE (820)"</f>
        <v>REPCO DIST CENTRE (820)</v>
      </c>
      <c r="D292" s="1"/>
    </row>
    <row r="293" spans="1:4" x14ac:dyDescent="0.25">
      <c r="A293" s="3" t="str">
        <f>"REPCO DIST CENTRE (840)"</f>
        <v>REPCO DIST CENTRE (840)</v>
      </c>
      <c r="D293" s="1"/>
    </row>
    <row r="294" spans="1:4" x14ac:dyDescent="0.25">
      <c r="A294" s="3" t="str">
        <f>"REPCO DIST CENTRE (850)"</f>
        <v>REPCO DIST CENTRE (850)</v>
      </c>
      <c r="D294" s="1"/>
    </row>
    <row r="295" spans="1:4" x14ac:dyDescent="0.25">
      <c r="A295" s="3" t="str">
        <f>"RICHMOND CAMPING SUPPLIES"</f>
        <v>RICHMOND CAMPING SUPPLIES</v>
      </c>
      <c r="D295" s="1"/>
    </row>
    <row r="296" spans="1:4" x14ac:dyDescent="0.25">
      <c r="A296" s="3" t="str">
        <f>"ROBE AUTO AND MARINE"</f>
        <v>ROBE AUTO AND MARINE</v>
      </c>
      <c r="D296" s="1"/>
    </row>
    <row r="297" spans="1:4" x14ac:dyDescent="0.25">
      <c r="A297" s="3" t="str">
        <f>"ROCKS MARINE BAIT &amp; TACKLE"</f>
        <v>ROCKS MARINE BAIT &amp; TACKLE</v>
      </c>
      <c r="D297" s="1"/>
    </row>
    <row r="298" spans="1:4" x14ac:dyDescent="0.25">
      <c r="A298" s="3" t="str">
        <f>"ROD &amp; RIFLE PTY. LTD."</f>
        <v>ROD &amp; RIFLE PTY. LTD.</v>
      </c>
      <c r="D298" s="1"/>
    </row>
    <row r="299" spans="1:4" x14ac:dyDescent="0.25">
      <c r="A299" s="3" t="str">
        <f>"ROMSEY HARDWARE"</f>
        <v>ROMSEY HARDWARE</v>
      </c>
      <c r="D299" s="1"/>
    </row>
    <row r="300" spans="1:4" x14ac:dyDescent="0.25">
      <c r="A300" s="3" t="str">
        <f>"RUSTYS IGA"</f>
        <v>RUSTYS IGA</v>
      </c>
      <c r="D300" s="1"/>
    </row>
    <row r="301" spans="1:4" x14ac:dyDescent="0.25">
      <c r="A301" s="3" t="str">
        <f>"RV TRADE &amp; FLEET "</f>
        <v xml:space="preserve">RV TRADE &amp; FLEET </v>
      </c>
      <c r="D301" s="1"/>
    </row>
    <row r="302" spans="1:4" x14ac:dyDescent="0.25">
      <c r="A302" s="3" t="str">
        <f>"SEARLES MENSWEAR"</f>
        <v>SEARLES MENSWEAR</v>
      </c>
      <c r="D302" s="1"/>
    </row>
    <row r="303" spans="1:4" x14ac:dyDescent="0.25">
      <c r="A303" s="3" t="str">
        <f>"SEASPORT TACKLE"</f>
        <v>SEASPORT TACKLE</v>
      </c>
      <c r="D303" s="1"/>
    </row>
    <row r="304" spans="1:4" x14ac:dyDescent="0.25">
      <c r="A304" s="3" t="str">
        <f>"SHARK BAY FUEL FISHING&amp;CAMPI"</f>
        <v>SHARK BAY FUEL FISHING&amp;CAMPI</v>
      </c>
      <c r="D304" s="1"/>
    </row>
    <row r="305" spans="1:4" x14ac:dyDescent="0.25">
      <c r="A305" s="3" t="str">
        <f>"SHARK BAY SUPERMARKET"</f>
        <v>SHARK BAY SUPERMARKET</v>
      </c>
      <c r="D305" s="1"/>
    </row>
    <row r="306" spans="1:4" x14ac:dyDescent="0.25">
      <c r="A306" s="3" t="str">
        <f>"SHELL COOBER PEDY"</f>
        <v>SHELL COOBER PEDY</v>
      </c>
      <c r="D306" s="1"/>
    </row>
    <row r="307" spans="1:4" x14ac:dyDescent="0.25">
      <c r="A307" s="3" t="str">
        <f>"SHELL SERVICE STATION"</f>
        <v>SHELL SERVICE STATION</v>
      </c>
      <c r="D307" s="1"/>
    </row>
    <row r="308" spans="1:4" x14ac:dyDescent="0.25">
      <c r="A308" s="3" t="str">
        <f>"SINGLETON TRAILER CARAV/CAM"</f>
        <v>SINGLETON TRAILER CARAV/CAM</v>
      </c>
      <c r="D308" s="1"/>
    </row>
    <row r="309" spans="1:4" x14ac:dyDescent="0.25">
      <c r="A309" s="3" t="str">
        <f>"SMIRKEY'S SPORTS"</f>
        <v>SMIRKEY'S SPORTS</v>
      </c>
      <c r="D309" s="1"/>
    </row>
    <row r="310" spans="1:4" x14ac:dyDescent="0.25">
      <c r="A310" s="3" t="str">
        <f>"SNOWY MOUNTAIN RUG CO"</f>
        <v>SNOWY MOUNTAIN RUG CO</v>
      </c>
      <c r="D310" s="1"/>
    </row>
    <row r="311" spans="1:4" x14ac:dyDescent="0.25">
      <c r="A311" s="3" t="str">
        <f>"SNOWY'S OUTDOORS"</f>
        <v>SNOWY'S OUTDOORS</v>
      </c>
      <c r="D311" s="1"/>
    </row>
    <row r="312" spans="1:4" x14ac:dyDescent="0.25">
      <c r="A312" s="3" t="str">
        <f>"SNOWY'S OUTDOORS-BRENDALE"</f>
        <v>SNOWY'S OUTDOORS-BRENDALE</v>
      </c>
      <c r="D312" s="1"/>
    </row>
    <row r="313" spans="1:4" x14ac:dyDescent="0.25">
      <c r="A313" s="3" t="str">
        <f>"SOUTHERN CROSS INDUSTRIAL"</f>
        <v>SOUTHERN CROSS INDUSTRIAL</v>
      </c>
      <c r="D313" s="1"/>
    </row>
    <row r="314" spans="1:4" x14ac:dyDescent="0.25">
      <c r="A314" s="3" t="str">
        <f>"SP MACHINERY"</f>
        <v>SP MACHINERY</v>
      </c>
      <c r="D314" s="1"/>
    </row>
    <row r="315" spans="1:4" x14ac:dyDescent="0.25">
      <c r="A315" s="3" t="str">
        <f>"SPORT 'N' MOORE"</f>
        <v>SPORT 'N' MOORE</v>
      </c>
      <c r="D315" s="1"/>
    </row>
    <row r="316" spans="1:4" x14ac:dyDescent="0.25">
      <c r="A316" s="3" t="str">
        <f>"SPORTSPOWER CEDUNA"</f>
        <v>SPORTSPOWER CEDUNA</v>
      </c>
    </row>
    <row r="317" spans="1:4" x14ac:dyDescent="0.25">
      <c r="A317" s="3" t="s">
        <v>2</v>
      </c>
      <c r="D317" s="1"/>
    </row>
    <row r="318" spans="1:4" x14ac:dyDescent="0.25">
      <c r="A318" s="3" t="str">
        <f>"SPUDS ROADHOUSE"</f>
        <v>SPUDS ROADHOUSE</v>
      </c>
      <c r="D318" s="1"/>
    </row>
    <row r="319" spans="1:4" x14ac:dyDescent="0.25">
      <c r="A319" s="3" t="str">
        <f>"STANTHORPE SPORTS &amp; CAMPING"</f>
        <v>STANTHORPE SPORTS &amp; CAMPING</v>
      </c>
      <c r="D319" s="1"/>
    </row>
    <row r="320" spans="1:4" x14ac:dyDescent="0.25">
      <c r="A320" s="3" t="str">
        <f>"STATEWIDE BEARINGS "</f>
        <v xml:space="preserve">STATEWIDE BEARINGS </v>
      </c>
      <c r="D320" s="1"/>
    </row>
    <row r="321" spans="1:4" x14ac:dyDescent="0.25">
      <c r="A321" s="3" t="str">
        <f>"STEELO'S GUNS &amp; OUTDOORS"</f>
        <v>STEELO'S GUNS &amp; OUTDOORS</v>
      </c>
      <c r="D321" s="1"/>
    </row>
    <row r="322" spans="1:4" x14ac:dyDescent="0.25">
      <c r="A322" s="3" t="str">
        <f>"STRADDIE SUPER SPORTS"</f>
        <v>STRADDIE SUPER SPORTS</v>
      </c>
      <c r="D322" s="1"/>
    </row>
    <row r="323" spans="1:4" x14ac:dyDescent="0.25">
      <c r="A323" s="3" t="str">
        <f>"SUMMERFIELD VARIETY DIRECT."</f>
        <v>SUMMERFIELD VARIETY DIRECT.</v>
      </c>
      <c r="D323" s="1"/>
    </row>
    <row r="324" spans="1:4" x14ac:dyDescent="0.25">
      <c r="A324" s="3" t="str">
        <f>"SWAN HILL DISPOSALS"</f>
        <v>SWAN HILL DISPOSALS</v>
      </c>
      <c r="D324" s="1"/>
    </row>
    <row r="325" spans="1:4" x14ac:dyDescent="0.25">
      <c r="A325" s="3" t="str">
        <f>"TACKLE WORLD COOLALINGA"</f>
        <v>TACKLE WORLD COOLALINGA</v>
      </c>
      <c r="D325" s="1"/>
    </row>
    <row r="326" spans="1:4" x14ac:dyDescent="0.25">
      <c r="A326" s="3" t="str">
        <f>"TACKLE WORLD EXMOUTH"</f>
        <v>TACKLE WORLD EXMOUTH</v>
      </c>
      <c r="D326" s="1"/>
    </row>
    <row r="327" spans="1:4" x14ac:dyDescent="0.25">
      <c r="A327" s="3" t="str">
        <f>"TACKLE WORLD TULLY "</f>
        <v xml:space="preserve">TACKLE WORLD TULLY </v>
      </c>
      <c r="D327" s="1"/>
    </row>
    <row r="328" spans="1:4" x14ac:dyDescent="0.25">
      <c r="A328" s="3" t="str">
        <f>"TACKLE WORLD-PT LINCOLN"</f>
        <v>TACKLE WORLD-PT LINCOLN</v>
      </c>
      <c r="D328" s="1"/>
    </row>
    <row r="329" spans="1:4" x14ac:dyDescent="0.25">
      <c r="A329" s="3" t="str">
        <f>"TAILEM BEND HARDWARE"</f>
        <v>TAILEM BEND HARDWARE</v>
      </c>
      <c r="D329" s="1"/>
    </row>
    <row r="330" spans="1:4" x14ac:dyDescent="0.25">
      <c r="A330" s="3" t="str">
        <f>"TAMWORTH FISHING TACKLE"</f>
        <v>TAMWORTH FISHING TACKLE</v>
      </c>
      <c r="D330" s="1"/>
    </row>
    <row r="331" spans="1:4" x14ac:dyDescent="0.25">
      <c r="A331" s="3" t="str">
        <f>"TARUNDA SUPERMARKET"</f>
        <v>TARUNDA SUPERMARKET</v>
      </c>
      <c r="D331" s="1"/>
    </row>
    <row r="332" spans="1:4" x14ac:dyDescent="0.25">
      <c r="A332" s="3" t="str">
        <f>"TELOMAC TACKLE"</f>
        <v>TELOMAC TACKLE</v>
      </c>
      <c r="D332" s="1"/>
    </row>
    <row r="333" spans="1:4" x14ac:dyDescent="0.25">
      <c r="A333" s="3" t="str">
        <f>"TENNANT FOOD BARN"</f>
        <v>TENNANT FOOD BARN</v>
      </c>
      <c r="D333" s="1"/>
    </row>
    <row r="334" spans="1:4" x14ac:dyDescent="0.25">
      <c r="A334" s="3" t="str">
        <f>"TENTWORLD - BRENDALE"</f>
        <v>TENTWORLD - BRENDALE</v>
      </c>
      <c r="D334" s="1"/>
    </row>
    <row r="335" spans="1:4" x14ac:dyDescent="0.25">
      <c r="A335" s="3" t="str">
        <f>"TENTWORLD - BROWN PLAINS"</f>
        <v>TENTWORLD - BROWN PLAINS</v>
      </c>
      <c r="D335" s="1"/>
    </row>
    <row r="336" spans="1:4" x14ac:dyDescent="0.25">
      <c r="A336" s="3" t="str">
        <f>"TENTWORLD - BURLEIGH HEADS"</f>
        <v>TENTWORLD - BURLEIGH HEADS</v>
      </c>
      <c r="D336" s="1"/>
    </row>
    <row r="337" spans="1:4" x14ac:dyDescent="0.25">
      <c r="A337" s="3" t="str">
        <f>"TENTWORLD - FERNTREE GULLY"</f>
        <v>TENTWORLD - FERNTREE GULLY</v>
      </c>
      <c r="D337" s="1"/>
    </row>
    <row r="338" spans="1:4" x14ac:dyDescent="0.25">
      <c r="A338" s="3" t="str">
        <f>"TENTWORLD - FYSHWICK"</f>
        <v>TENTWORLD - FYSHWICK</v>
      </c>
      <c r="D338" s="1"/>
    </row>
    <row r="339" spans="1:4" x14ac:dyDescent="0.25">
      <c r="A339" s="3" t="str">
        <f>"TENTWORLD - MIDLAND"</f>
        <v>TENTWORLD - MIDLAND</v>
      </c>
      <c r="D339" s="1"/>
    </row>
    <row r="340" spans="1:4" x14ac:dyDescent="0.25">
      <c r="A340" s="3" t="str">
        <f>"TENTWORLD - NORTH IPSWICH"</f>
        <v>TENTWORLD - NORTH IPSWICH</v>
      </c>
      <c r="D340" s="1"/>
    </row>
    <row r="341" spans="1:4" x14ac:dyDescent="0.25">
      <c r="A341" s="3" t="str">
        <f>"TENTWORLD - PROSPECT"</f>
        <v>TENTWORLD - PROSPECT</v>
      </c>
      <c r="D341" s="1"/>
    </row>
    <row r="342" spans="1:4" x14ac:dyDescent="0.25">
      <c r="A342" s="3" t="str">
        <f>"TENTWORLD - TOOWOOMBA"</f>
        <v>TENTWORLD - TOOWOOMBA</v>
      </c>
      <c r="D342" s="1"/>
    </row>
    <row r="343" spans="1:4" x14ac:dyDescent="0.25">
      <c r="A343" s="3" t="str">
        <f>"TENTWORLD - TOWNSVILLE"</f>
        <v>TENTWORLD - TOWNSVILLE</v>
      </c>
      <c r="D343" s="1"/>
    </row>
    <row r="344" spans="1:4" x14ac:dyDescent="0.25">
      <c r="A344" s="3" t="str">
        <f>"TENTWORLD - TWEED HEADS STH"</f>
        <v>TENTWORLD - TWEED HEADS STH</v>
      </c>
      <c r="D344" s="1"/>
    </row>
    <row r="345" spans="1:4" x14ac:dyDescent="0.25">
      <c r="A345" s="3" t="str">
        <f>"TENTWORLD - WARANA"</f>
        <v>TENTWORLD - WARANA</v>
      </c>
      <c r="D345" s="1"/>
    </row>
    <row r="346" spans="1:4" x14ac:dyDescent="0.25">
      <c r="A346" s="3" t="str">
        <f>"TENTWORLD - WOOLLOONGABBA"</f>
        <v>TENTWORLD - WOOLLOONGABBA</v>
      </c>
      <c r="D346" s="1"/>
    </row>
    <row r="347" spans="1:4" x14ac:dyDescent="0.25">
      <c r="A347" s="3" t="str">
        <f>"TENTWORLD WAREHOUSE"</f>
        <v>TENTWORLD WAREHOUSE</v>
      </c>
      <c r="D347" s="1"/>
    </row>
    <row r="348" spans="1:4" x14ac:dyDescent="0.25">
      <c r="A348" s="3" t="str">
        <f>"TGT PTY LTD"</f>
        <v>TGT PTY LTD</v>
      </c>
      <c r="D348" s="1"/>
    </row>
    <row r="349" spans="1:4" x14ac:dyDescent="0.25">
      <c r="A349" s="3" t="str">
        <f>"THE GREAT ESCAPE CAMPING CO."</f>
        <v>THE GREAT ESCAPE CAMPING CO.</v>
      </c>
      <c r="D349" s="1"/>
    </row>
    <row r="350" spans="1:4" x14ac:dyDescent="0.25">
      <c r="A350" s="3" t="str">
        <f>"THE LURE SHOP CAMPING"</f>
        <v>THE LURE SHOP CAMPING</v>
      </c>
      <c r="D350" s="1"/>
    </row>
    <row r="351" spans="1:4" x14ac:dyDescent="0.25">
      <c r="A351" s="3" t="str">
        <f>"THE SHEFFIELD SHED"</f>
        <v>THE SHEFFIELD SHED</v>
      </c>
      <c r="D351" s="1"/>
    </row>
    <row r="352" spans="1:4" x14ac:dyDescent="0.25">
      <c r="A352" s="3" t="str">
        <f>"THE TACKLEBOX - MURGON"</f>
        <v>THE TACKLEBOX - MURGON</v>
      </c>
      <c r="D352" s="1"/>
    </row>
    <row r="353" spans="1:4" x14ac:dyDescent="0.25">
      <c r="A353" s="3" t="str">
        <f>"TIMBERLINE GENERAL STORE"</f>
        <v>TIMBERLINE GENERAL STORE</v>
      </c>
      <c r="D353" s="1"/>
    </row>
    <row r="354" spans="1:4" x14ac:dyDescent="0.25">
      <c r="A354" s="3" t="str">
        <f>"TJC PRODUCTS CROOKWELL"</f>
        <v>TJC PRODUCTS CROOKWELL</v>
      </c>
      <c r="D354" s="1"/>
    </row>
    <row r="355" spans="1:4" x14ac:dyDescent="0.25">
      <c r="A355" s="3" t="str">
        <f>"TJM PAKENHAM"</f>
        <v>TJM PAKENHAM</v>
      </c>
      <c r="D355" s="1"/>
    </row>
    <row r="356" spans="1:4" x14ac:dyDescent="0.25">
      <c r="A356" s="3" t="str">
        <f>"TJS ONE STOP"</f>
        <v>TJS ONE STOP</v>
      </c>
      <c r="D356" s="1"/>
    </row>
    <row r="357" spans="1:4" x14ac:dyDescent="0.25">
      <c r="A357" s="3" t="str">
        <f>"TOP 'O' THE GULF MARINE"</f>
        <v>TOP 'O' THE GULF MARINE</v>
      </c>
      <c r="D357" s="1"/>
    </row>
    <row r="358" spans="1:4" x14ac:dyDescent="0.25">
      <c r="A358" s="3" t="str">
        <f>"TOWERS GAS &amp; CAMPING"</f>
        <v>TOWERS GAS &amp; CAMPING</v>
      </c>
      <c r="D358" s="1"/>
    </row>
    <row r="359" spans="1:4" x14ac:dyDescent="0.25">
      <c r="A359" s="3" t="str">
        <f>"TRAILBLAZERS ALBANY"</f>
        <v>TRAILBLAZERS ALBANY</v>
      </c>
      <c r="D359" s="1"/>
    </row>
    <row r="360" spans="1:4" x14ac:dyDescent="0.25">
      <c r="A360" s="3" t="str">
        <f>"TREND CAMPING &amp; OUTDOOR LEIS"</f>
        <v>TREND CAMPING &amp; OUTDOOR LEIS</v>
      </c>
      <c r="D360" s="1"/>
    </row>
    <row r="361" spans="1:4" x14ac:dyDescent="0.25">
      <c r="A361" s="3" t="str">
        <f>"TROPICS HARDWARE SUPPLIES"</f>
        <v>TROPICS HARDWARE SUPPLIES</v>
      </c>
      <c r="D361" s="1"/>
    </row>
    <row r="362" spans="1:4" x14ac:dyDescent="0.25">
      <c r="A362" s="3" t="str">
        <f>"TRUE BLUE MACKAY"</f>
        <v>TRUE BLUE MACKAY</v>
      </c>
      <c r="D362" s="1"/>
    </row>
    <row r="363" spans="1:4" x14ac:dyDescent="0.25">
      <c r="A363" s="3" t="str">
        <f>"TUCKER BOX STORES KUNUNURRA"</f>
        <v>TUCKER BOX STORES KUNUNURRA</v>
      </c>
      <c r="D363" s="1"/>
    </row>
    <row r="364" spans="1:4" x14ac:dyDescent="0.25">
      <c r="A364" s="3" t="str">
        <f>"TUCKEYS HARDWARE"</f>
        <v>TUCKEYS HARDWARE</v>
      </c>
      <c r="D364" s="1"/>
    </row>
    <row r="365" spans="1:4" x14ac:dyDescent="0.25">
      <c r="A365" s="3" t="str">
        <f>"TWO DOGS HARDWARE"</f>
        <v>TWO DOGS HARDWARE</v>
      </c>
      <c r="D365" s="1"/>
    </row>
    <row r="366" spans="1:4" x14ac:dyDescent="0.25">
      <c r="A366" s="3" t="str">
        <f>"VAN &amp; UTE EXTRAS AUSTRALIA"</f>
        <v>VAN &amp; UTE EXTRAS AUSTRALIA</v>
      </c>
      <c r="D366" s="1"/>
    </row>
    <row r="367" spans="1:4" x14ac:dyDescent="0.25">
      <c r="A367" s="3" t="str">
        <f>"VIRGINIA MITRE 10"</f>
        <v>VIRGINIA MITRE 10</v>
      </c>
      <c r="D367" s="1"/>
    </row>
    <row r="368" spans="1:4" x14ac:dyDescent="0.25">
      <c r="A368" s="3" t="str">
        <f>"WARATAH HARDWARE"</f>
        <v>WARATAH HARDWARE</v>
      </c>
      <c r="D368" s="1"/>
    </row>
    <row r="369" spans="1:4" x14ac:dyDescent="0.25">
      <c r="A369" s="3" t="str">
        <f>"WARWICK OUTDOOR &amp; SPORTS"</f>
        <v>WARWICK OUTDOOR &amp; SPORTS</v>
      </c>
      <c r="D369" s="1"/>
    </row>
    <row r="370" spans="1:4" x14ac:dyDescent="0.25">
      <c r="A370" s="3" t="str">
        <f>"WATSONS CARAVANS - SERVICE "</f>
        <v xml:space="preserve">WATSONS CARAVANS - SERVICE </v>
      </c>
      <c r="D370" s="1"/>
    </row>
    <row r="371" spans="1:4" x14ac:dyDescent="0.25">
      <c r="A371" s="3" t="str">
        <f>"WHEELDON HARDWARE."</f>
        <v>WHEELDON HARDWARE.</v>
      </c>
      <c r="D371" s="1"/>
    </row>
    <row r="372" spans="1:4" x14ac:dyDescent="0.25">
      <c r="A372" s="3" t="str">
        <f>"WHITEYS TACKLE"</f>
        <v>WHITEYS TACKLE</v>
      </c>
      <c r="D372" s="1"/>
    </row>
    <row r="373" spans="1:4" x14ac:dyDescent="0.25">
      <c r="A373" s="3" t="str">
        <f>"WOODFORD HARDWARE &amp; NURSERY"</f>
        <v>WOODFORD HARDWARE &amp; NURSERY</v>
      </c>
      <c r="D373" s="1"/>
    </row>
    <row r="374" spans="1:4" x14ac:dyDescent="0.25">
      <c r="A374" s="3" t="str">
        <f>"WOODYS VARIETY STORE"</f>
        <v>WOODYS VARIETY STORE</v>
      </c>
      <c r="D374" s="1"/>
    </row>
    <row r="375" spans="1:4" x14ac:dyDescent="0.25">
      <c r="A375" s="3" t="str">
        <f>"WORK STUFF"</f>
        <v>WORK STUFF</v>
      </c>
      <c r="D375" s="1"/>
    </row>
    <row r="376" spans="1:4" x14ac:dyDescent="0.25">
      <c r="A376" s="3" t="str">
        <f>"YARRAM BARGAIN CENTRE"</f>
        <v>YARRAM BARGAIN CENTRE</v>
      </c>
      <c r="D376" s="1"/>
    </row>
    <row r="377" spans="1:4" x14ac:dyDescent="0.25">
      <c r="A377" s="3" t="str">
        <f>"YASS OUTDOOR SPORTS &amp; CAMPIN"</f>
        <v>YASS OUTDOOR SPORTS &amp; CAMPIN</v>
      </c>
      <c r="D377" s="1"/>
    </row>
    <row r="378" spans="1:4" x14ac:dyDescent="0.25">
      <c r="A378" s="3" t="str">
        <f>"YENCKENS HARDWARE-MANSFIELD"</f>
        <v>YENCKENS HARDWARE-MANSFIELD</v>
      </c>
      <c r="D378" s="1"/>
    </row>
    <row r="379" spans="1:4" x14ac:dyDescent="0.25">
      <c r="A379" s="3" t="str">
        <f>"YORKETOWN HARDWARE"</f>
        <v>YORKETOWN HARDWARE</v>
      </c>
      <c r="D379" s="1"/>
    </row>
    <row r="380" spans="1:4" x14ac:dyDescent="0.25">
      <c r="A380" s="3" t="str">
        <f>"YOUR OUTDOOR STORE"</f>
        <v>YOUR OUTDOOR STORE</v>
      </c>
      <c r="D380" s="1"/>
    </row>
    <row r="381" spans="1:4" x14ac:dyDescent="0.25">
      <c r="A381" s="3" t="str">
        <f>"ZIPTAC "</f>
        <v xml:space="preserve">ZIPTAC </v>
      </c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Nathan</dc:creator>
  <cp:lastModifiedBy>Lydon, Elizabeth</cp:lastModifiedBy>
  <dcterms:created xsi:type="dcterms:W3CDTF">2018-10-25T05:07:02Z</dcterms:created>
  <dcterms:modified xsi:type="dcterms:W3CDTF">2018-10-29T01:26:59Z</dcterms:modified>
</cp:coreProperties>
</file>